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Sanja\Dropbox\Izvještaji\2026\09-2026\"/>
    </mc:Choice>
  </mc:AlternateContent>
  <xr:revisionPtr revIDLastSave="0" documentId="13_ncr:1_{B48055F8-601B-4E10-AC42-DB26D930BAB5}" xr6:coauthVersionLast="47" xr6:coauthVersionMax="47" xr10:uidLastSave="{00000000-0000-0000-0000-000000000000}"/>
  <bookViews>
    <workbookView xWindow="-289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D1481" i="1"/>
  <c r="C1482" i="1"/>
  <c r="D1482" i="1"/>
  <c r="C1483" i="1"/>
  <c r="D1483" i="1"/>
  <c r="G1483" i="1"/>
  <c r="C1486" i="1"/>
  <c r="D1486" i="1"/>
  <c r="C1487" i="1"/>
  <c r="D1487" i="1"/>
  <c r="G1487" i="1"/>
  <c r="C1488" i="1"/>
  <c r="D1488" i="1"/>
  <c r="G1488" i="1"/>
  <c r="C1490" i="1"/>
  <c r="D1490" i="1"/>
  <c r="C1491" i="1"/>
  <c r="D1491" i="1"/>
  <c r="G1491" i="1"/>
  <c r="C1492" i="1"/>
  <c r="D1492" i="1"/>
  <c r="G1492" i="1"/>
  <c r="C1493" i="1"/>
  <c r="D1493" i="1"/>
  <c r="C1495" i="1"/>
  <c r="D1495" i="1"/>
  <c r="G1495" i="1" s="1"/>
  <c r="C1496" i="1"/>
  <c r="D1496" i="1"/>
  <c r="G1496" i="1"/>
  <c r="C1497" i="1"/>
  <c r="D1497" i="1"/>
  <c r="C1498" i="1"/>
  <c r="D1498" i="1"/>
  <c r="C1499" i="1"/>
  <c r="D1499" i="1"/>
  <c r="G1499" i="1"/>
  <c r="C1500" i="1"/>
  <c r="D1500" i="1"/>
  <c r="G1500" i="1"/>
  <c r="C1501" i="1"/>
  <c r="D1501" i="1"/>
  <c r="C1503" i="1"/>
  <c r="D1503" i="1"/>
  <c r="G1503" i="1" s="1"/>
  <c r="C1504" i="1"/>
  <c r="D1504" i="1"/>
  <c r="G1504" i="1"/>
  <c r="C1505" i="1"/>
  <c r="D1505" i="1"/>
  <c r="C1506" i="1"/>
  <c r="D1506" i="1"/>
  <c r="C1507" i="1"/>
  <c r="D1507" i="1"/>
  <c r="G1507" i="1"/>
  <c r="C1508" i="1"/>
  <c r="D1508" i="1"/>
  <c r="G1508" i="1"/>
  <c r="C1510" i="1"/>
  <c r="C1511" i="1"/>
  <c r="D1511" i="1"/>
  <c r="G1511" i="1"/>
  <c r="C1512" i="1"/>
  <c r="D1512" i="1"/>
  <c r="G1512" i="1"/>
  <c r="C1514" i="1"/>
  <c r="D1514" i="1"/>
  <c r="C1515" i="1"/>
  <c r="D1515" i="1"/>
  <c r="G1515" i="1" s="1"/>
  <c r="C1516" i="1"/>
  <c r="D1516" i="1"/>
  <c r="G1516" i="1"/>
  <c r="C1518" i="1"/>
  <c r="D1518" i="1"/>
  <c r="C1519" i="1"/>
  <c r="D1519" i="1"/>
  <c r="G1519" i="1"/>
  <c r="C1520" i="1"/>
  <c r="D1520" i="1"/>
  <c r="G1520" i="1"/>
  <c r="C1521" i="1"/>
  <c r="D1521" i="1"/>
  <c r="C1522" i="1"/>
  <c r="D1522" i="1"/>
  <c r="C1523" i="1"/>
  <c r="D1523" i="1"/>
  <c r="G1523" i="1" s="1"/>
  <c r="C1526" i="1"/>
  <c r="D1526" i="1"/>
  <c r="C1527" i="1"/>
  <c r="D1527" i="1"/>
  <c r="G1527" i="1"/>
  <c r="C1528" i="1"/>
  <c r="D1528" i="1"/>
  <c r="G1528" i="1"/>
  <c r="C1529" i="1"/>
  <c r="D1529" i="1"/>
  <c r="C1530" i="1"/>
  <c r="D1530" i="1"/>
  <c r="C1531" i="1"/>
  <c r="D1531" i="1"/>
  <c r="G1531" i="1" s="1"/>
  <c r="C1532" i="1"/>
  <c r="D1532" i="1"/>
  <c r="G1532" i="1"/>
  <c r="C1533" i="1"/>
  <c r="D1533" i="1"/>
  <c r="C1534" i="1"/>
  <c r="D1534" i="1"/>
  <c r="C1535" i="1"/>
  <c r="D1535" i="1"/>
  <c r="G1535" i="1"/>
  <c r="D1539" i="1"/>
  <c r="C1540" i="1"/>
  <c r="D1540" i="1"/>
  <c r="J1540" i="1" s="1"/>
  <c r="G1540" i="1"/>
  <c r="C1541" i="1"/>
  <c r="J1541" i="1" s="1"/>
  <c r="D1541" i="1"/>
  <c r="G1541" i="1"/>
  <c r="C1542" i="1"/>
  <c r="D1542" i="1"/>
  <c r="J1542" i="1"/>
  <c r="C1543" i="1"/>
  <c r="D1543" i="1"/>
  <c r="C1544" i="1"/>
  <c r="D1544" i="1"/>
  <c r="J1544" i="1" s="1"/>
  <c r="G1544" i="1"/>
  <c r="C1545" i="1"/>
  <c r="J1545" i="1" s="1"/>
  <c r="D1545" i="1"/>
  <c r="G1545" i="1"/>
  <c r="C1547" i="1"/>
  <c r="D1547" i="1"/>
  <c r="J1547" i="1"/>
  <c r="C1548" i="1"/>
  <c r="D1548" i="1"/>
  <c r="G1548" i="1"/>
  <c r="H1548" i="1"/>
  <c r="J1548" i="1"/>
  <c r="C1549" i="1"/>
  <c r="D1549" i="1"/>
  <c r="J1549" i="1" s="1"/>
  <c r="H1549" i="1"/>
  <c r="C1550" i="1"/>
  <c r="D1550" i="1"/>
  <c r="G1550" i="1"/>
  <c r="C1551" i="1"/>
  <c r="D1551" i="1"/>
  <c r="C1552" i="1"/>
  <c r="D1552" i="1"/>
  <c r="G1552" i="1"/>
  <c r="H1552" i="1"/>
  <c r="J1552" i="1"/>
  <c r="C1553" i="1"/>
  <c r="D1553" i="1"/>
  <c r="J1553" i="1" s="1"/>
  <c r="H1553" i="1"/>
  <c r="C1556" i="1"/>
  <c r="D1556" i="1"/>
  <c r="G1556" i="1"/>
  <c r="H1556" i="1"/>
  <c r="J1556" i="1"/>
  <c r="C1557" i="1"/>
  <c r="D1557" i="1"/>
  <c r="J1557" i="1" s="1"/>
  <c r="H1557" i="1"/>
  <c r="C1558" i="1"/>
  <c r="D1558" i="1"/>
  <c r="G1558" i="1"/>
  <c r="C1559" i="1"/>
  <c r="D1559" i="1"/>
  <c r="C1560" i="1"/>
  <c r="D1560" i="1"/>
  <c r="G1560" i="1"/>
  <c r="H1560" i="1"/>
  <c r="J1560" i="1"/>
  <c r="C1561" i="1"/>
  <c r="D1561" i="1"/>
  <c r="J1561" i="1" s="1"/>
  <c r="H1561" i="1"/>
  <c r="C1563" i="1"/>
  <c r="D1563" i="1"/>
  <c r="J1563" i="1" s="1"/>
  <c r="G1563" i="1"/>
  <c r="H1563" i="1"/>
  <c r="C1564" i="1"/>
  <c r="D1564" i="1"/>
  <c r="H1564" i="1"/>
  <c r="J1564" i="1"/>
  <c r="C1565" i="1"/>
  <c r="D1565" i="1"/>
  <c r="G1565" i="1" s="1"/>
  <c r="H1565" i="1"/>
  <c r="J1565" i="1"/>
  <c r="C1566" i="1"/>
  <c r="J1566" i="1" s="1"/>
  <c r="D1566" i="1"/>
  <c r="G1566" i="1"/>
  <c r="H1566" i="1"/>
  <c r="C1567" i="1"/>
  <c r="D1567" i="1"/>
  <c r="J1567" i="1" s="1"/>
  <c r="G1567" i="1"/>
  <c r="C1568" i="1"/>
  <c r="D1568" i="1"/>
  <c r="C1569" i="1"/>
  <c r="D1569" i="1"/>
  <c r="C1572" i="1"/>
  <c r="D1572" i="1"/>
  <c r="C1573" i="1"/>
  <c r="D1573" i="1"/>
  <c r="C1574" i="1"/>
  <c r="J1574" i="1" s="1"/>
  <c r="D1574" i="1"/>
  <c r="G1574" i="1"/>
  <c r="H1574" i="1"/>
  <c r="C1575" i="1"/>
  <c r="D1575" i="1"/>
  <c r="J1575" i="1" s="1"/>
  <c r="C1577" i="1"/>
  <c r="J1577" i="1" s="1"/>
  <c r="D1577" i="1"/>
  <c r="G1577" i="1"/>
  <c r="C1578" i="1"/>
  <c r="D1578" i="1"/>
  <c r="C1579" i="1"/>
  <c r="D1579" i="1"/>
  <c r="C1580" i="1"/>
  <c r="D1580" i="1"/>
  <c r="J1580" i="1" s="1"/>
  <c r="G1580" i="1"/>
  <c r="C1581" i="1"/>
  <c r="G1581" i="1" s="1"/>
  <c r="H1581" i="1"/>
  <c r="C1583" i="1"/>
  <c r="G1583" i="1"/>
  <c r="H1583" i="1"/>
  <c r="C1585" i="1"/>
  <c r="G1585" i="1" s="1"/>
  <c r="C1586" i="1"/>
  <c r="H1586" i="1" s="1"/>
  <c r="G1586" i="1"/>
  <c r="C1587" i="1"/>
  <c r="H1587" i="1" s="1"/>
  <c r="C1588" i="1"/>
  <c r="G1588" i="1"/>
  <c r="H1588" i="1"/>
  <c r="C1589" i="1"/>
  <c r="G1589" i="1" s="1"/>
  <c r="H1589" i="1"/>
  <c r="C1590" i="1"/>
  <c r="C1591" i="1"/>
  <c r="G1591" i="1"/>
  <c r="H1591" i="1"/>
  <c r="C1592" i="1"/>
  <c r="G1592" i="1"/>
  <c r="H1592" i="1"/>
  <c r="C1593" i="1"/>
  <c r="C1595" i="1"/>
  <c r="H1595" i="1" s="1"/>
  <c r="G1595" i="1"/>
  <c r="C1596" i="1"/>
  <c r="G1596" i="1"/>
  <c r="H1596" i="1"/>
  <c r="C1597" i="1"/>
  <c r="G1597" i="1"/>
  <c r="H1597" i="1"/>
  <c r="C1598" i="1"/>
  <c r="C1599" i="1"/>
  <c r="H1599" i="1" s="1"/>
  <c r="G1599" i="1"/>
  <c r="C1600" i="1"/>
  <c r="G1600" i="1"/>
  <c r="H1600" i="1"/>
  <c r="C1602" i="1"/>
  <c r="C1604" i="1"/>
  <c r="G1604" i="1"/>
  <c r="H1604" i="1"/>
  <c r="C1605" i="1"/>
  <c r="G1605" i="1"/>
  <c r="H1605" i="1"/>
  <c r="C1606" i="1"/>
  <c r="C1607" i="1"/>
  <c r="H1607" i="1" s="1"/>
  <c r="G1607" i="1"/>
  <c r="C1608" i="1"/>
  <c r="G1608" i="1"/>
  <c r="H1608" i="1"/>
  <c r="C1609" i="1"/>
  <c r="G1609" i="1"/>
  <c r="H1609" i="1"/>
  <c r="C1610" i="1"/>
  <c r="C1611" i="1"/>
  <c r="C1612" i="1"/>
  <c r="G1612" i="1"/>
  <c r="H1612" i="1"/>
  <c r="C1614" i="1"/>
  <c r="C1615" i="1"/>
  <c r="H1615" i="1" s="1"/>
  <c r="G1615" i="1"/>
  <c r="C1616" i="1"/>
  <c r="G1616" i="1"/>
  <c r="H1616" i="1"/>
  <c r="C1617" i="1"/>
  <c r="G1617" i="1"/>
  <c r="H1617" i="1"/>
  <c r="C1618" i="1"/>
  <c r="C1619" i="1"/>
  <c r="C1623" i="1"/>
  <c r="H1623" i="1" s="1"/>
  <c r="G1623" i="1"/>
  <c r="C1624" i="1"/>
  <c r="G1624" i="1"/>
  <c r="H1624" i="1"/>
  <c r="C1625" i="1"/>
  <c r="G1625" i="1"/>
  <c r="H1625" i="1"/>
  <c r="C1626" i="1"/>
  <c r="C1629" i="1"/>
  <c r="G1629" i="1" s="1"/>
  <c r="H1629" i="1"/>
  <c r="C1630" i="1"/>
  <c r="C1631" i="1"/>
  <c r="H1631" i="1" s="1"/>
  <c r="G1631" i="1"/>
  <c r="C1632" i="1"/>
  <c r="G1632" i="1"/>
  <c r="H1632" i="1"/>
  <c r="C1634" i="1"/>
  <c r="C1635" i="1"/>
  <c r="H1635" i="1" s="1"/>
  <c r="C1636" i="1"/>
  <c r="H1636" i="1" s="1"/>
  <c r="G1636" i="1"/>
  <c r="C1637" i="1"/>
  <c r="G1637" i="1"/>
  <c r="H1637" i="1"/>
  <c r="C1639" i="1"/>
  <c r="H1639" i="1" s="1"/>
  <c r="C1640" i="1"/>
  <c r="G1640" i="1" s="1"/>
  <c r="H1640" i="1"/>
  <c r="C1641" i="1"/>
  <c r="G1641" i="1"/>
  <c r="H1641" i="1"/>
  <c r="C1642" i="1"/>
  <c r="C1643" i="1"/>
  <c r="C1644" i="1"/>
  <c r="G1644" i="1"/>
  <c r="H1644" i="1"/>
  <c r="C1645" i="1"/>
  <c r="G1645" i="1"/>
  <c r="H1645" i="1"/>
  <c r="C1646" i="1"/>
  <c r="C1647" i="1"/>
  <c r="H1647" i="1" s="1"/>
  <c r="C1649" i="1"/>
  <c r="G1649" i="1"/>
  <c r="H1649" i="1"/>
  <c r="C1650" i="1"/>
  <c r="C1651" i="1"/>
  <c r="H1651" i="1" s="1"/>
  <c r="C1652" i="1"/>
  <c r="G1652" i="1"/>
  <c r="H1652" i="1"/>
  <c r="C1654" i="1"/>
  <c r="C1655" i="1"/>
  <c r="C1656" i="1"/>
  <c r="G1656" i="1"/>
  <c r="H1656" i="1"/>
  <c r="C1657" i="1"/>
  <c r="G1657" i="1"/>
  <c r="H1657" i="1"/>
  <c r="C1659" i="1"/>
  <c r="H1659" i="1" s="1"/>
  <c r="C1660" i="1"/>
  <c r="G1660" i="1" s="1"/>
  <c r="C1661" i="1"/>
  <c r="G1661" i="1"/>
  <c r="H1661" i="1"/>
  <c r="C1662" i="1"/>
  <c r="C1664" i="1"/>
  <c r="G1664" i="1"/>
  <c r="H1664" i="1"/>
  <c r="C1665" i="1"/>
  <c r="G1665" i="1"/>
  <c r="H1665" i="1"/>
  <c r="C1666" i="1"/>
  <c r="C1667" i="1"/>
  <c r="H1667" i="1" s="1"/>
  <c r="G1667" i="1"/>
  <c r="C1669" i="1"/>
  <c r="H1669" i="1" s="1"/>
  <c r="G1669" i="1"/>
  <c r="C1670" i="1"/>
  <c r="C1671" i="1"/>
  <c r="H1671" i="1" s="1"/>
  <c r="G1671" i="1"/>
  <c r="C1672" i="1"/>
  <c r="G1672" i="1"/>
  <c r="H1672" i="1"/>
  <c r="C1674" i="1"/>
  <c r="C1675" i="1"/>
  <c r="H1675" i="1" s="1"/>
  <c r="G1675" i="1"/>
  <c r="C1676" i="1"/>
  <c r="G1676" i="1"/>
  <c r="H1676" i="1"/>
  <c r="C1677" i="1"/>
  <c r="G1677" i="1"/>
  <c r="H1677" i="1"/>
  <c r="C1678" i="1"/>
  <c r="C1679" i="1"/>
  <c r="H1679" i="1" s="1"/>
  <c r="G1679" i="1"/>
  <c r="C1681" i="1"/>
  <c r="H1681" i="1" s="1"/>
  <c r="G1681" i="1"/>
  <c r="C1682" i="1"/>
  <c r="C1683" i="1"/>
  <c r="H1683" i="1" s="1"/>
  <c r="C1684" i="1"/>
  <c r="H1684" i="1" s="1"/>
  <c r="G1684" i="1"/>
  <c r="C1685" i="1"/>
  <c r="G1685" i="1"/>
  <c r="H1685" i="1"/>
  <c r="J1477" i="9"/>
  <c r="L1477" i="9"/>
  <c r="F347" i="9"/>
  <c r="F346" i="9"/>
  <c r="F345" i="9"/>
  <c r="F344" i="9" s="1"/>
  <c r="F343" i="9"/>
  <c r="F342" i="9"/>
  <c r="F341" i="9"/>
  <c r="M340" i="9"/>
  <c r="L340" i="9"/>
  <c r="F340" i="9"/>
  <c r="E340" i="9"/>
  <c r="H339" i="9"/>
  <c r="G339" i="9"/>
  <c r="E339" i="9" s="1"/>
  <c r="F339" i="9"/>
  <c r="F338" i="9"/>
  <c r="F337" i="9"/>
  <c r="F336" i="9"/>
  <c r="F335" i="9"/>
  <c r="H334" i="9"/>
  <c r="G334" i="9"/>
  <c r="F334" i="9"/>
  <c r="F333" i="9"/>
  <c r="H332" i="9"/>
  <c r="G332" i="9"/>
  <c r="F332" i="9"/>
  <c r="E332" i="9"/>
  <c r="B332" i="9" s="1"/>
  <c r="H331" i="9"/>
  <c r="G331" i="9"/>
  <c r="E331" i="9" s="1"/>
  <c r="F331" i="9"/>
  <c r="H330" i="9"/>
  <c r="G330" i="9"/>
  <c r="F330" i="9"/>
  <c r="H329" i="9"/>
  <c r="E329" i="9" s="1"/>
  <c r="G329" i="9"/>
  <c r="F329" i="9"/>
  <c r="B329" i="9"/>
  <c r="H328" i="9"/>
  <c r="G328" i="9"/>
  <c r="F328" i="9"/>
  <c r="E328" i="9"/>
  <c r="B328" i="9" s="1"/>
  <c r="H327" i="9"/>
  <c r="G327" i="9"/>
  <c r="E327" i="9" s="1"/>
  <c r="F327" i="9"/>
  <c r="H326" i="9"/>
  <c r="G326" i="9"/>
  <c r="F326" i="9"/>
  <c r="H325" i="9"/>
  <c r="G325" i="9"/>
  <c r="F325" i="9"/>
  <c r="H324" i="9"/>
  <c r="G324" i="9"/>
  <c r="F324" i="9"/>
  <c r="E324" i="9"/>
  <c r="B324" i="9" s="1"/>
  <c r="H323" i="9"/>
  <c r="G323" i="9"/>
  <c r="E323" i="9" s="1"/>
  <c r="F323" i="9"/>
  <c r="H322" i="9"/>
  <c r="G322" i="9"/>
  <c r="F322" i="9"/>
  <c r="H321" i="9"/>
  <c r="E321" i="9" s="1"/>
  <c r="B321" i="9" s="1"/>
  <c r="G321" i="9"/>
  <c r="F321" i="9"/>
  <c r="H320" i="9"/>
  <c r="G320" i="9"/>
  <c r="F320" i="9"/>
  <c r="E320" i="9"/>
  <c r="B320" i="9" s="1"/>
  <c r="H319" i="9"/>
  <c r="G319" i="9"/>
  <c r="F319" i="9"/>
  <c r="H318" i="9"/>
  <c r="G318" i="9"/>
  <c r="F318" i="9"/>
  <c r="H317" i="9"/>
  <c r="E317" i="9" s="1"/>
  <c r="B317" i="9" s="1"/>
  <c r="G317" i="9"/>
  <c r="F317" i="9"/>
  <c r="H316" i="9"/>
  <c r="G316" i="9"/>
  <c r="F316" i="9"/>
  <c r="E316" i="9"/>
  <c r="B316" i="9" s="1"/>
  <c r="F315" i="9"/>
  <c r="F314" i="9"/>
  <c r="F313" i="9"/>
  <c r="H312" i="9"/>
  <c r="G312" i="9"/>
  <c r="F312" i="9"/>
  <c r="E312" i="9"/>
  <c r="H311" i="9"/>
  <c r="G311" i="9"/>
  <c r="F311" i="9"/>
  <c r="H310" i="9"/>
  <c r="G310" i="9"/>
  <c r="E310" i="9" s="1"/>
  <c r="B310" i="9" s="1"/>
  <c r="F310" i="9"/>
  <c r="F309" i="9"/>
  <c r="F308" i="9"/>
  <c r="H307" i="9"/>
  <c r="G307" i="9"/>
  <c r="F307" i="9"/>
  <c r="F306" i="9"/>
  <c r="H305" i="9"/>
  <c r="E305" i="9" s="1"/>
  <c r="B305" i="9" s="1"/>
  <c r="G305" i="9"/>
  <c r="F305" i="9"/>
  <c r="H304" i="9"/>
  <c r="G304" i="9"/>
  <c r="F304" i="9"/>
  <c r="E304" i="9"/>
  <c r="B304" i="9" s="1"/>
  <c r="H303" i="9"/>
  <c r="G303" i="9"/>
  <c r="E303" i="9" s="1"/>
  <c r="B303" i="9" s="1"/>
  <c r="F303" i="9"/>
  <c r="F298" i="9" s="1"/>
  <c r="F302" i="9"/>
  <c r="F301" i="9"/>
  <c r="F300" i="9"/>
  <c r="F299" i="9"/>
  <c r="F297" i="9"/>
  <c r="L296" i="9"/>
  <c r="H296" i="9"/>
  <c r="F296" i="9"/>
  <c r="F295" i="9"/>
  <c r="I294" i="9"/>
  <c r="H294" i="9"/>
  <c r="F294" i="9"/>
  <c r="E294" i="9"/>
  <c r="B294" i="9" s="1"/>
  <c r="E293" i="9"/>
  <c r="M292" i="9"/>
  <c r="L292" i="9"/>
  <c r="F292" i="9" s="1"/>
  <c r="B292" i="9" s="1"/>
  <c r="E292" i="9"/>
  <c r="M291" i="9"/>
  <c r="L291" i="9"/>
  <c r="F291" i="9" s="1"/>
  <c r="E291" i="9"/>
  <c r="B291" i="9"/>
  <c r="M290" i="9"/>
  <c r="L290" i="9"/>
  <c r="F290" i="9"/>
  <c r="E290" i="9"/>
  <c r="B290" i="9" s="1"/>
  <c r="M289" i="9"/>
  <c r="L289" i="9"/>
  <c r="F289" i="9"/>
  <c r="E289" i="9"/>
  <c r="M288" i="9"/>
  <c r="L288" i="9"/>
  <c r="F288" i="9" s="1"/>
  <c r="B288" i="9" s="1"/>
  <c r="E288" i="9"/>
  <c r="M287" i="9"/>
  <c r="L287" i="9"/>
  <c r="E287" i="9"/>
  <c r="M286" i="9"/>
  <c r="L286" i="9"/>
  <c r="F286" i="9"/>
  <c r="E286" i="9"/>
  <c r="B286" i="9" s="1"/>
  <c r="M285" i="9"/>
  <c r="L285" i="9"/>
  <c r="F285" i="9"/>
  <c r="E285" i="9"/>
  <c r="B285" i="9" s="1"/>
  <c r="M284" i="9"/>
  <c r="L284" i="9"/>
  <c r="F284" i="9" s="1"/>
  <c r="B284" i="9" s="1"/>
  <c r="E284" i="9"/>
  <c r="M283" i="9"/>
  <c r="L283" i="9"/>
  <c r="E283" i="9"/>
  <c r="M282" i="9"/>
  <c r="L282" i="9"/>
  <c r="F282" i="9"/>
  <c r="E282" i="9"/>
  <c r="B282" i="9" s="1"/>
  <c r="M281" i="9"/>
  <c r="L281" i="9"/>
  <c r="F281" i="9"/>
  <c r="E281" i="9"/>
  <c r="B281" i="9" s="1"/>
  <c r="M280" i="9"/>
  <c r="L280" i="9"/>
  <c r="F280" i="9" s="1"/>
  <c r="B280" i="9" s="1"/>
  <c r="E280" i="9"/>
  <c r="M279" i="9"/>
  <c r="L279" i="9"/>
  <c r="F279" i="9" s="1"/>
  <c r="B279" i="9" s="1"/>
  <c r="E279" i="9"/>
  <c r="M278" i="9"/>
  <c r="L278" i="9"/>
  <c r="F278" i="9"/>
  <c r="E278" i="9"/>
  <c r="B278" i="9" s="1"/>
  <c r="M277" i="9"/>
  <c r="L277" i="9"/>
  <c r="F277" i="9"/>
  <c r="E277" i="9"/>
  <c r="M276" i="9"/>
  <c r="L276" i="9"/>
  <c r="F276" i="9" s="1"/>
  <c r="B276" i="9" s="1"/>
  <c r="E276" i="9"/>
  <c r="M275" i="9"/>
  <c r="L275" i="9"/>
  <c r="F275" i="9" s="1"/>
  <c r="E275" i="9"/>
  <c r="B275" i="9"/>
  <c r="M274" i="9"/>
  <c r="L274" i="9"/>
  <c r="F274" i="9"/>
  <c r="E274" i="9"/>
  <c r="B274" i="9" s="1"/>
  <c r="M273" i="9"/>
  <c r="L273" i="9"/>
  <c r="F273" i="9"/>
  <c r="E273" i="9"/>
  <c r="B273" i="9" s="1"/>
  <c r="M272" i="9"/>
  <c r="L272" i="9"/>
  <c r="F272" i="9" s="1"/>
  <c r="B272" i="9" s="1"/>
  <c r="E272" i="9"/>
  <c r="M271" i="9"/>
  <c r="L271" i="9"/>
  <c r="E271" i="9"/>
  <c r="M270" i="9"/>
  <c r="L270" i="9"/>
  <c r="F270" i="9"/>
  <c r="E270" i="9"/>
  <c r="B270" i="9" s="1"/>
  <c r="M269" i="9"/>
  <c r="L269" i="9"/>
  <c r="F269" i="9"/>
  <c r="E269" i="9"/>
  <c r="B269" i="9" s="1"/>
  <c r="M268" i="9"/>
  <c r="L268" i="9"/>
  <c r="F268" i="9" s="1"/>
  <c r="B268" i="9" s="1"/>
  <c r="E268" i="9"/>
  <c r="M267" i="9"/>
  <c r="L267" i="9"/>
  <c r="F267" i="9" s="1"/>
  <c r="B267" i="9" s="1"/>
  <c r="E267" i="9"/>
  <c r="M266" i="9"/>
  <c r="L266" i="9"/>
  <c r="F266" i="9"/>
  <c r="E266" i="9"/>
  <c r="B266" i="9" s="1"/>
  <c r="M265" i="9"/>
  <c r="L265" i="9"/>
  <c r="F265" i="9"/>
  <c r="E265" i="9"/>
  <c r="B265" i="9" s="1"/>
  <c r="M264" i="9"/>
  <c r="L264" i="9"/>
  <c r="F264" i="9" s="1"/>
  <c r="B264" i="9" s="1"/>
  <c r="E264" i="9"/>
  <c r="M263" i="9"/>
  <c r="L263" i="9"/>
  <c r="F263" i="9" s="1"/>
  <c r="B263" i="9" s="1"/>
  <c r="E263" i="9"/>
  <c r="M262" i="9"/>
  <c r="L262" i="9"/>
  <c r="F262" i="9"/>
  <c r="E262" i="9"/>
  <c r="B262" i="9" s="1"/>
  <c r="M261" i="9"/>
  <c r="L261" i="9"/>
  <c r="F261" i="9"/>
  <c r="E261" i="9"/>
  <c r="M260" i="9"/>
  <c r="L260" i="9"/>
  <c r="F260" i="9" s="1"/>
  <c r="B260" i="9" s="1"/>
  <c r="E260" i="9"/>
  <c r="M259" i="9"/>
  <c r="L259" i="9"/>
  <c r="F259" i="9" s="1"/>
  <c r="E259" i="9"/>
  <c r="B259" i="9"/>
  <c r="M258" i="9"/>
  <c r="L258" i="9"/>
  <c r="F258" i="9"/>
  <c r="E258" i="9"/>
  <c r="B258" i="9" s="1"/>
  <c r="M257" i="9"/>
  <c r="L257" i="9"/>
  <c r="F257" i="9"/>
  <c r="E257" i="9"/>
  <c r="M256" i="9"/>
  <c r="L256" i="9"/>
  <c r="F256" i="9" s="1"/>
  <c r="B256" i="9" s="1"/>
  <c r="E256" i="9"/>
  <c r="M255" i="9"/>
  <c r="L255" i="9"/>
  <c r="E255" i="9"/>
  <c r="M254" i="9"/>
  <c r="L254" i="9"/>
  <c r="F254" i="9"/>
  <c r="E254" i="9"/>
  <c r="B254" i="9" s="1"/>
  <c r="M253" i="9"/>
  <c r="L253" i="9"/>
  <c r="F253" i="9"/>
  <c r="E253" i="9"/>
  <c r="B253" i="9" s="1"/>
  <c r="M252" i="9"/>
  <c r="L252" i="9"/>
  <c r="E252" i="9"/>
  <c r="M251" i="9"/>
  <c r="L251" i="9"/>
  <c r="E251" i="9"/>
  <c r="M250" i="9"/>
  <c r="L250" i="9"/>
  <c r="F250" i="9"/>
  <c r="E250" i="9"/>
  <c r="B250" i="9" s="1"/>
  <c r="M249" i="9"/>
  <c r="L249" i="9"/>
  <c r="F249" i="9"/>
  <c r="E249" i="9"/>
  <c r="B249" i="9" s="1"/>
  <c r="M248" i="9"/>
  <c r="L248" i="9"/>
  <c r="E248" i="9"/>
  <c r="M247" i="9"/>
  <c r="L247" i="9"/>
  <c r="E247" i="9"/>
  <c r="M246" i="9"/>
  <c r="L246" i="9"/>
  <c r="F246" i="9"/>
  <c r="E246" i="9"/>
  <c r="B246" i="9" s="1"/>
  <c r="M245" i="9"/>
  <c r="L245" i="9"/>
  <c r="F245" i="9"/>
  <c r="E245" i="9"/>
  <c r="B245" i="9" s="1"/>
  <c r="M244" i="9"/>
  <c r="L244" i="9"/>
  <c r="E244" i="9"/>
  <c r="M243" i="9"/>
  <c r="L243" i="9"/>
  <c r="E243" i="9"/>
  <c r="M242" i="9"/>
  <c r="L242" i="9"/>
  <c r="F242" i="9"/>
  <c r="E242" i="9"/>
  <c r="B242" i="9" s="1"/>
  <c r="M241" i="9"/>
  <c r="L241" i="9"/>
  <c r="F241" i="9"/>
  <c r="E241" i="9"/>
  <c r="B241" i="9" s="1"/>
  <c r="M240" i="9"/>
  <c r="L240" i="9"/>
  <c r="E240" i="9"/>
  <c r="M239" i="9"/>
  <c r="L239" i="9"/>
  <c r="E239" i="9"/>
  <c r="M238" i="9"/>
  <c r="L238" i="9"/>
  <c r="F238" i="9"/>
  <c r="E238" i="9"/>
  <c r="B238" i="9" s="1"/>
  <c r="M237" i="9"/>
  <c r="L237" i="9"/>
  <c r="F237" i="9"/>
  <c r="E237" i="9"/>
  <c r="B237" i="9" s="1"/>
  <c r="M236" i="9"/>
  <c r="L236" i="9"/>
  <c r="E236" i="9"/>
  <c r="M235" i="9"/>
  <c r="L235" i="9"/>
  <c r="E235" i="9"/>
  <c r="M234" i="9"/>
  <c r="L234" i="9"/>
  <c r="F234" i="9"/>
  <c r="E234" i="9"/>
  <c r="B234" i="9" s="1"/>
  <c r="M233" i="9"/>
  <c r="L233" i="9"/>
  <c r="F233" i="9"/>
  <c r="E233" i="9"/>
  <c r="B233" i="9" s="1"/>
  <c r="M232" i="9"/>
  <c r="L232" i="9"/>
  <c r="E232" i="9"/>
  <c r="M231" i="9"/>
  <c r="L231" i="9"/>
  <c r="E231" i="9"/>
  <c r="M230" i="9"/>
  <c r="L230" i="9"/>
  <c r="F230" i="9"/>
  <c r="E230" i="9"/>
  <c r="B230" i="9" s="1"/>
  <c r="M229" i="9"/>
  <c r="L229" i="9"/>
  <c r="F229" i="9"/>
  <c r="E229" i="9"/>
  <c r="B229" i="9" s="1"/>
  <c r="M228"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E171" i="9"/>
  <c r="B171" i="9" s="1"/>
  <c r="H170" i="9"/>
  <c r="G170" i="9"/>
  <c r="E170" i="9" s="1"/>
  <c r="F170" i="9"/>
  <c r="H169" i="9"/>
  <c r="G169" i="9"/>
  <c r="E169" i="9" s="1"/>
  <c r="B169" i="9" s="1"/>
  <c r="F169" i="9"/>
  <c r="H168" i="9"/>
  <c r="E168" i="9" s="1"/>
  <c r="G168" i="9"/>
  <c r="F168" i="9"/>
  <c r="B168" i="9"/>
  <c r="H167" i="9"/>
  <c r="G167" i="9"/>
  <c r="F167" i="9"/>
  <c r="E167" i="9"/>
  <c r="B167" i="9" s="1"/>
  <c r="H166" i="9"/>
  <c r="G166" i="9"/>
  <c r="E166" i="9" s="1"/>
  <c r="F166" i="9"/>
  <c r="H165" i="9"/>
  <c r="G165" i="9"/>
  <c r="F165" i="9"/>
  <c r="H164" i="9"/>
  <c r="E164" i="9" s="1"/>
  <c r="B164" i="9" s="1"/>
  <c r="G164" i="9"/>
  <c r="F164" i="9"/>
  <c r="H163" i="9"/>
  <c r="G163" i="9"/>
  <c r="F163" i="9"/>
  <c r="E163" i="9"/>
  <c r="B163" i="9" s="1"/>
  <c r="H162" i="9"/>
  <c r="G162" i="9"/>
  <c r="E162" i="9" s="1"/>
  <c r="F162" i="9"/>
  <c r="H161" i="9"/>
  <c r="G161" i="9"/>
  <c r="E161" i="9" s="1"/>
  <c r="B161" i="9" s="1"/>
  <c r="F161" i="9"/>
  <c r="H160" i="9"/>
  <c r="E160" i="9" s="1"/>
  <c r="G160" i="9"/>
  <c r="F160" i="9"/>
  <c r="B160" i="9"/>
  <c r="H159" i="9"/>
  <c r="G159" i="9"/>
  <c r="F159" i="9"/>
  <c r="E159" i="9"/>
  <c r="B159" i="9" s="1"/>
  <c r="H158" i="9"/>
  <c r="G158" i="9"/>
  <c r="E158" i="9" s="1"/>
  <c r="F158" i="9"/>
  <c r="H157" i="9"/>
  <c r="G157" i="9"/>
  <c r="F157"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B128" i="9" s="1"/>
  <c r="G128" i="9"/>
  <c r="F128" i="9"/>
  <c r="H127" i="9"/>
  <c r="G127" i="9"/>
  <c r="F127" i="9"/>
  <c r="E127" i="9"/>
  <c r="B127" i="9" s="1"/>
  <c r="H126" i="9"/>
  <c r="G126" i="9"/>
  <c r="E126" i="9" s="1"/>
  <c r="B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E116" i="9" s="1"/>
  <c r="B116" i="9" s="1"/>
  <c r="G116" i="9"/>
  <c r="F116" i="9"/>
  <c r="H115" i="9"/>
  <c r="G115" i="9"/>
  <c r="F115" i="9"/>
  <c r="E115" i="9"/>
  <c r="B115" i="9" s="1"/>
  <c r="H114" i="9"/>
  <c r="G114" i="9"/>
  <c r="E114" i="9" s="1"/>
  <c r="B114" i="9" s="1"/>
  <c r="F114" i="9"/>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B109" i="9" s="1"/>
  <c r="F109" i="9"/>
  <c r="H108" i="9"/>
  <c r="E108" i="9" s="1"/>
  <c r="B108" i="9" s="1"/>
  <c r="G108" i="9"/>
  <c r="F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E76" i="9" s="1"/>
  <c r="B76" i="9" s="1"/>
  <c r="G76" i="9"/>
  <c r="F76" i="9"/>
  <c r="H75" i="9"/>
  <c r="E75" i="9" s="1"/>
  <c r="G75" i="9"/>
  <c r="F75" i="9"/>
  <c r="B75" i="9"/>
  <c r="H74" i="9"/>
  <c r="G74" i="9"/>
  <c r="F74" i="9"/>
  <c r="E74" i="9"/>
  <c r="B74" i="9" s="1"/>
  <c r="H73" i="9"/>
  <c r="G73" i="9"/>
  <c r="F73" i="9"/>
  <c r="H72" i="9"/>
  <c r="G72" i="9"/>
  <c r="F72" i="9"/>
  <c r="E72" i="9"/>
  <c r="B72" i="9" s="1"/>
  <c r="H71" i="9"/>
  <c r="G71" i="9"/>
  <c r="F71" i="9"/>
  <c r="E71" i="9"/>
  <c r="H70" i="9"/>
  <c r="G70" i="9"/>
  <c r="E70" i="9" s="1"/>
  <c r="B70" i="9" s="1"/>
  <c r="F70" i="9"/>
  <c r="H69" i="9"/>
  <c r="G69" i="9"/>
  <c r="E69" i="9" s="1"/>
  <c r="F69" i="9"/>
  <c r="H68" i="9"/>
  <c r="G68" i="9"/>
  <c r="E68" i="9" s="1"/>
  <c r="B68" i="9" s="1"/>
  <c r="F68" i="9"/>
  <c r="H67" i="9"/>
  <c r="E67" i="9" s="1"/>
  <c r="B67" i="9" s="1"/>
  <c r="G67" i="9"/>
  <c r="F67" i="9"/>
  <c r="H66" i="9"/>
  <c r="G66" i="9"/>
  <c r="F66" i="9"/>
  <c r="E66" i="9"/>
  <c r="B66" i="9" s="1"/>
  <c r="H65" i="9"/>
  <c r="G65" i="9"/>
  <c r="F65" i="9"/>
  <c r="H64" i="9"/>
  <c r="E64" i="9" s="1"/>
  <c r="B64" i="9" s="1"/>
  <c r="G64" i="9"/>
  <c r="F64" i="9"/>
  <c r="H63" i="9"/>
  <c r="G63" i="9"/>
  <c r="F63" i="9"/>
  <c r="E63" i="9"/>
  <c r="B63" i="9" s="1"/>
  <c r="H62" i="9"/>
  <c r="G62" i="9"/>
  <c r="E62" i="9" s="1"/>
  <c r="F62" i="9"/>
  <c r="H61" i="9"/>
  <c r="G61" i="9"/>
  <c r="E61" i="9" s="1"/>
  <c r="B61" i="9" s="1"/>
  <c r="F61" i="9"/>
  <c r="H60" i="9"/>
  <c r="G60" i="9"/>
  <c r="E60" i="9" s="1"/>
  <c r="B60" i="9" s="1"/>
  <c r="F60" i="9"/>
  <c r="H59" i="9"/>
  <c r="E59" i="9" s="1"/>
  <c r="B59" i="9" s="1"/>
  <c r="G59" i="9"/>
  <c r="F59" i="9"/>
  <c r="H58" i="9"/>
  <c r="G58" i="9"/>
  <c r="F58" i="9"/>
  <c r="E58" i="9"/>
  <c r="B58" i="9" s="1"/>
  <c r="H57" i="9"/>
  <c r="G57" i="9"/>
  <c r="F57" i="9"/>
  <c r="H56" i="9"/>
  <c r="E56" i="9" s="1"/>
  <c r="G56" i="9"/>
  <c r="F56" i="9"/>
  <c r="B56" i="9"/>
  <c r="H55" i="9"/>
  <c r="G55" i="9"/>
  <c r="F55" i="9"/>
  <c r="E55" i="9"/>
  <c r="B55" i="9" s="1"/>
  <c r="H54" i="9"/>
  <c r="G54" i="9"/>
  <c r="F54" i="9"/>
  <c r="H53" i="9"/>
  <c r="G53" i="9"/>
  <c r="F53" i="9"/>
  <c r="E53" i="9"/>
  <c r="B53" i="9" s="1"/>
  <c r="H52" i="9"/>
  <c r="G52" i="9"/>
  <c r="F52" i="9"/>
  <c r="E52" i="9"/>
  <c r="H51" i="9"/>
  <c r="G51" i="9"/>
  <c r="E51" i="9" s="1"/>
  <c r="B51" i="9" s="1"/>
  <c r="F51" i="9"/>
  <c r="H50" i="9"/>
  <c r="G50" i="9"/>
  <c r="E50" i="9" s="1"/>
  <c r="B50" i="9" s="1"/>
  <c r="F50" i="9"/>
  <c r="H49" i="9"/>
  <c r="G49" i="9"/>
  <c r="E49" i="9" s="1"/>
  <c r="B49" i="9" s="1"/>
  <c r="F49" i="9"/>
  <c r="H48" i="9"/>
  <c r="E48" i="9" s="1"/>
  <c r="B48" i="9" s="1"/>
  <c r="G48" i="9"/>
  <c r="F48" i="9"/>
  <c r="H47" i="9"/>
  <c r="G47" i="9"/>
  <c r="F47" i="9"/>
  <c r="E47" i="9"/>
  <c r="B47" i="9" s="1"/>
  <c r="H46" i="9"/>
  <c r="G46" i="9"/>
  <c r="F46" i="9"/>
  <c r="H45" i="9"/>
  <c r="G45" i="9"/>
  <c r="F45" i="9"/>
  <c r="E45" i="9"/>
  <c r="B45" i="9" s="1"/>
  <c r="H44" i="9"/>
  <c r="G44" i="9"/>
  <c r="F44" i="9"/>
  <c r="E44" i="9"/>
  <c r="H43" i="9"/>
  <c r="G43" i="9"/>
  <c r="E43" i="9" s="1"/>
  <c r="B43" i="9" s="1"/>
  <c r="F43" i="9"/>
  <c r="H42" i="9"/>
  <c r="G42" i="9"/>
  <c r="E42" i="9" s="1"/>
  <c r="B42" i="9" s="1"/>
  <c r="F42" i="9"/>
  <c r="H41" i="9"/>
  <c r="G41" i="9"/>
  <c r="E41" i="9" s="1"/>
  <c r="B41" i="9" s="1"/>
  <c r="F41" i="9"/>
  <c r="H40" i="9"/>
  <c r="E40" i="9" s="1"/>
  <c r="B40" i="9" s="1"/>
  <c r="G40" i="9"/>
  <c r="F40" i="9"/>
  <c r="H39" i="9"/>
  <c r="G39" i="9"/>
  <c r="F39" i="9"/>
  <c r="E39" i="9"/>
  <c r="B39" i="9" s="1"/>
  <c r="H38" i="9"/>
  <c r="G38" i="9"/>
  <c r="F38" i="9"/>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E32" i="9" s="1"/>
  <c r="G32" i="9"/>
  <c r="F32" i="9"/>
  <c r="B32" i="9"/>
  <c r="H31" i="9"/>
  <c r="G31" i="9"/>
  <c r="E31" i="9" s="1"/>
  <c r="B31" i="9" s="1"/>
  <c r="F31" i="9"/>
  <c r="H30" i="9"/>
  <c r="G30" i="9"/>
  <c r="E30" i="9" s="1"/>
  <c r="F30" i="9"/>
  <c r="B30" i="9"/>
  <c r="H29" i="9"/>
  <c r="G29" i="9"/>
  <c r="F29" i="9"/>
  <c r="E29" i="9"/>
  <c r="B29" i="9" s="1"/>
  <c r="H28" i="9"/>
  <c r="E28" i="9" s="1"/>
  <c r="G28" i="9"/>
  <c r="F28" i="9"/>
  <c r="H27" i="9"/>
  <c r="G27" i="9"/>
  <c r="E27" i="9" s="1"/>
  <c r="B27" i="9" s="1"/>
  <c r="F27" i="9"/>
  <c r="H26" i="9"/>
  <c r="G26" i="9"/>
  <c r="E26" i="9" s="1"/>
  <c r="B26" i="9" s="1"/>
  <c r="F26" i="9"/>
  <c r="H25" i="9"/>
  <c r="G25" i="9"/>
  <c r="E25" i="9" s="1"/>
  <c r="B25" i="9" s="1"/>
  <c r="F25" i="9"/>
  <c r="F24" i="9"/>
  <c r="F4" i="9"/>
  <c r="O3" i="9"/>
  <c r="G179" i="9" s="1"/>
  <c r="I3" i="9"/>
  <c r="H3" i="9"/>
  <c r="G3" i="9"/>
  <c r="D104" i="8"/>
  <c r="C1680" i="1" s="1"/>
  <c r="D97" i="8"/>
  <c r="C1673" i="1" s="1"/>
  <c r="D92" i="8"/>
  <c r="C1668" i="1" s="1"/>
  <c r="D87" i="8"/>
  <c r="C1663" i="1" s="1"/>
  <c r="D82" i="8"/>
  <c r="C1658" i="1" s="1"/>
  <c r="D77" i="8"/>
  <c r="C1653" i="1" s="1"/>
  <c r="D72" i="8"/>
  <c r="C1648" i="1" s="1"/>
  <c r="D67" i="8"/>
  <c r="D62" i="8"/>
  <c r="C1638" i="1" s="1"/>
  <c r="D57" i="8"/>
  <c r="C1633" i="1" s="1"/>
  <c r="D52" i="8"/>
  <c r="D46" i="8"/>
  <c r="D37" i="8"/>
  <c r="C1613" i="1" s="1"/>
  <c r="D27" i="8"/>
  <c r="D18" i="8"/>
  <c r="C1594" i="1" s="1"/>
  <c r="D8" i="8"/>
  <c r="C1584" i="1" s="1"/>
  <c r="D6" i="8"/>
  <c r="E44" i="7"/>
  <c r="D1576" i="1" s="1"/>
  <c r="D44" i="7"/>
  <c r="C1576" i="1" s="1"/>
  <c r="E39" i="7"/>
  <c r="D1571" i="1" s="1"/>
  <c r="D39" i="7"/>
  <c r="E38" i="7"/>
  <c r="D1570" i="1" s="1"/>
  <c r="E30" i="7"/>
  <c r="D1562" i="1" s="1"/>
  <c r="D30" i="7"/>
  <c r="E23" i="7"/>
  <c r="D23" i="7"/>
  <c r="C1555" i="1" s="1"/>
  <c r="E14" i="7"/>
  <c r="D1546" i="1" s="1"/>
  <c r="D14" i="7"/>
  <c r="C1546" i="1" s="1"/>
  <c r="E7" i="7"/>
  <c r="D7" i="7"/>
  <c r="C1539" i="1" s="1"/>
  <c r="E6" i="7"/>
  <c r="F140" i="6"/>
  <c r="F139" i="6"/>
  <c r="F138" i="6"/>
  <c r="F137" i="6"/>
  <c r="F136" i="6"/>
  <c r="F135" i="6"/>
  <c r="F134" i="6"/>
  <c r="F133" i="6"/>
  <c r="F132" i="6"/>
  <c r="F131" i="6"/>
  <c r="F130" i="6"/>
  <c r="E130" i="6"/>
  <c r="D1525" i="1" s="1"/>
  <c r="D130" i="6"/>
  <c r="E129" i="6"/>
  <c r="D1524" i="1" s="1"/>
  <c r="F128" i="6"/>
  <c r="F127" i="6"/>
  <c r="F126" i="6"/>
  <c r="F125" i="6"/>
  <c r="F124" i="6"/>
  <c r="F123" i="6"/>
  <c r="E122" i="6"/>
  <c r="D1517" i="1" s="1"/>
  <c r="D122" i="6"/>
  <c r="F121" i="6"/>
  <c r="F120" i="6"/>
  <c r="F119" i="6"/>
  <c r="F118" i="6"/>
  <c r="E118" i="6"/>
  <c r="D1513" i="1" s="1"/>
  <c r="D118" i="6"/>
  <c r="C1513" i="1" s="1"/>
  <c r="F117" i="6"/>
  <c r="F116" i="6"/>
  <c r="F115" i="6"/>
  <c r="E115" i="6"/>
  <c r="D1510" i="1" s="1"/>
  <c r="D115" i="6"/>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C1489" i="1" s="1"/>
  <c r="F93" i="6"/>
  <c r="F92" i="6"/>
  <c r="F91" i="6"/>
  <c r="F90" i="6"/>
  <c r="E90" i="6"/>
  <c r="D90" i="6"/>
  <c r="C1485" i="1"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E250" i="5"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3" i="5" s="1"/>
  <c r="F202" i="5"/>
  <c r="D202" i="5"/>
  <c r="G337" i="9"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D177" i="5" s="1"/>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G315" i="9" s="1"/>
  <c r="F149" i="5"/>
  <c r="F148" i="5"/>
  <c r="D147" i="5"/>
  <c r="F147" i="5" s="1"/>
  <c r="F146" i="5"/>
  <c r="F145" i="5"/>
  <c r="F144" i="5"/>
  <c r="F143" i="5"/>
  <c r="E143" i="5"/>
  <c r="D143" i="5"/>
  <c r="F142" i="5"/>
  <c r="F141" i="5"/>
  <c r="F140" i="5"/>
  <c r="F139" i="5"/>
  <c r="F138" i="5"/>
  <c r="F137" i="5"/>
  <c r="E136" i="5"/>
  <c r="E135" i="5" s="1"/>
  <c r="D136" i="5"/>
  <c r="F136" i="5" s="1"/>
  <c r="F135" i="5"/>
  <c r="D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E70" i="5" s="1"/>
  <c r="D76" i="5"/>
  <c r="F75" i="5"/>
  <c r="F74" i="5"/>
  <c r="F73" i="5"/>
  <c r="F72" i="5"/>
  <c r="E71" i="5"/>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E12"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E629" i="4" s="1"/>
  <c r="D633" i="4"/>
  <c r="F632" i="4"/>
  <c r="F631" i="4"/>
  <c r="E630" i="4"/>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E598" i="4"/>
  <c r="E597" i="4" s="1"/>
  <c r="D598" i="4"/>
  <c r="F596" i="4"/>
  <c r="F595" i="4"/>
  <c r="E594" i="4"/>
  <c r="D594" i="4"/>
  <c r="F594" i="4" s="1"/>
  <c r="F593" i="4"/>
  <c r="F592" i="4"/>
  <c r="E591" i="4"/>
  <c r="D591" i="4"/>
  <c r="F591" i="4" s="1"/>
  <c r="F590" i="4"/>
  <c r="E589" i="4"/>
  <c r="D589" i="4"/>
  <c r="F589" i="4" s="1"/>
  <c r="F588" i="4"/>
  <c r="F587" i="4"/>
  <c r="F586" i="4"/>
  <c r="F585" i="4"/>
  <c r="E585" i="4"/>
  <c r="D585" i="4"/>
  <c r="F583" i="4"/>
  <c r="F582" i="4"/>
  <c r="F581" i="4"/>
  <c r="E581" i="4"/>
  <c r="D581" i="4"/>
  <c r="F580" i="4"/>
  <c r="F579" i="4"/>
  <c r="E578" i="4"/>
  <c r="D578" i="4"/>
  <c r="F577" i="4"/>
  <c r="F576" i="4"/>
  <c r="E575" i="4"/>
  <c r="D575" i="4"/>
  <c r="F575" i="4" s="1"/>
  <c r="F574" i="4"/>
  <c r="F573" i="4"/>
  <c r="F572" i="4"/>
  <c r="E572" i="4"/>
  <c r="D572" i="4"/>
  <c r="E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E522" i="4" s="1"/>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E480" i="4"/>
  <c r="E479" i="4" s="1"/>
  <c r="D480" i="4"/>
  <c r="F478" i="4"/>
  <c r="F477" i="4"/>
  <c r="E476" i="4"/>
  <c r="D476" i="4"/>
  <c r="F476" i="4" s="1"/>
  <c r="F475" i="4"/>
  <c r="F474" i="4"/>
  <c r="E473" i="4"/>
  <c r="E466" i="4" s="1"/>
  <c r="D473" i="4"/>
  <c r="F473" i="4" s="1"/>
  <c r="F472" i="4"/>
  <c r="F471" i="4"/>
  <c r="F470" i="4"/>
  <c r="E470" i="4"/>
  <c r="D470" i="4"/>
  <c r="F469" i="4"/>
  <c r="F468" i="4"/>
  <c r="F467" i="4"/>
  <c r="E467" i="4"/>
  <c r="D467" i="4"/>
  <c r="D466" i="4" s="1"/>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E428" i="4"/>
  <c r="D428" i="4"/>
  <c r="F428" i="4" s="1"/>
  <c r="E427" i="4"/>
  <c r="E648" i="4" s="1"/>
  <c r="D427" i="4"/>
  <c r="F426" i="4"/>
  <c r="E426" i="4"/>
  <c r="E647" i="4" s="1"/>
  <c r="D426" i="4"/>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F393" i="4"/>
  <c r="E393" i="4"/>
  <c r="D393" i="4"/>
  <c r="F392" i="4"/>
  <c r="F391" i="4"/>
  <c r="F390" i="4"/>
  <c r="F389" i="4"/>
  <c r="E388" i="4"/>
  <c r="E373" i="4" s="1"/>
  <c r="D388" i="4"/>
  <c r="F388" i="4" s="1"/>
  <c r="F387" i="4"/>
  <c r="F386" i="4"/>
  <c r="F385" i="4"/>
  <c r="F384" i="4"/>
  <c r="F383" i="4"/>
  <c r="F382" i="4"/>
  <c r="F381" i="4"/>
  <c r="F380" i="4"/>
  <c r="E379" i="4"/>
  <c r="D379" i="4"/>
  <c r="F379" i="4" s="1"/>
  <c r="F378" i="4"/>
  <c r="F377" i="4"/>
  <c r="F376" i="4"/>
  <c r="F375" i="4"/>
  <c r="F374" i="4"/>
  <c r="E374" i="4"/>
  <c r="D374" i="4"/>
  <c r="D373" i="4" s="1"/>
  <c r="F373" i="4" s="1"/>
  <c r="F372" i="4"/>
  <c r="F371" i="4"/>
  <c r="F370" i="4"/>
  <c r="F369" i="4"/>
  <c r="F368" i="4"/>
  <c r="F367" i="4"/>
  <c r="F366" i="4"/>
  <c r="E366" i="4"/>
  <c r="D366" i="4"/>
  <c r="F365" i="4"/>
  <c r="F364" i="4"/>
  <c r="F363" i="4"/>
  <c r="E362" i="4"/>
  <c r="E361" i="4" s="1"/>
  <c r="E360" i="4" s="1"/>
  <c r="D362" i="4"/>
  <c r="F362" i="4" s="1"/>
  <c r="D361" i="4"/>
  <c r="F359" i="4"/>
  <c r="F358" i="4"/>
  <c r="E358" i="4"/>
  <c r="D358" i="4"/>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E321" i="4" s="1"/>
  <c r="D336" i="4"/>
  <c r="F336" i="4" s="1"/>
  <c r="F335" i="4"/>
  <c r="F334" i="4"/>
  <c r="F333" i="4"/>
  <c r="F332" i="4"/>
  <c r="F331" i="4"/>
  <c r="F330" i="4"/>
  <c r="F329" i="4"/>
  <c r="F328" i="4"/>
  <c r="E327" i="4"/>
  <c r="D327" i="4"/>
  <c r="F327" i="4" s="1"/>
  <c r="F326" i="4"/>
  <c r="F325" i="4"/>
  <c r="F324" i="4"/>
  <c r="F323" i="4"/>
  <c r="F322" i="4"/>
  <c r="E322" i="4"/>
  <c r="D322" i="4"/>
  <c r="D321" i="4" s="1"/>
  <c r="F321" i="4" s="1"/>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F297" i="4"/>
  <c r="E297" i="4"/>
  <c r="D297" i="4"/>
  <c r="F296" i="4"/>
  <c r="F295" i="4"/>
  <c r="F294" i="4"/>
  <c r="F293" i="4"/>
  <c r="F292" i="4"/>
  <c r="F291" i="4"/>
  <c r="F290" i="4"/>
  <c r="E289" i="4"/>
  <c r="E273" i="4" s="1"/>
  <c r="D289" i="4"/>
  <c r="F289" i="4" s="1"/>
  <c r="F288" i="4"/>
  <c r="F287" i="4"/>
  <c r="F286" i="4"/>
  <c r="F285" i="4"/>
  <c r="F284" i="4"/>
  <c r="E283" i="4"/>
  <c r="D283" i="4"/>
  <c r="F283" i="4" s="1"/>
  <c r="F282" i="4"/>
  <c r="F281" i="4"/>
  <c r="F280" i="4"/>
  <c r="F279" i="4"/>
  <c r="E278" i="4"/>
  <c r="D278" i="4"/>
  <c r="F277" i="4"/>
  <c r="F276" i="4"/>
  <c r="F275" i="4"/>
  <c r="F274" i="4"/>
  <c r="E274" i="4"/>
  <c r="D274" i="4"/>
  <c r="F272" i="4"/>
  <c r="F271" i="4"/>
  <c r="F270" i="4"/>
  <c r="F269" i="4"/>
  <c r="E269" i="4"/>
  <c r="D269" i="4"/>
  <c r="F268" i="4"/>
  <c r="F267" i="4"/>
  <c r="F266" i="4"/>
  <c r="F265" i="4"/>
  <c r="F264" i="4"/>
  <c r="F263" i="4"/>
  <c r="E263" i="4"/>
  <c r="D263" i="4"/>
  <c r="D262" i="4" s="1"/>
  <c r="F262" i="4"/>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E230" i="4" s="1"/>
  <c r="D231" i="4"/>
  <c r="F231" i="4" s="1"/>
  <c r="D230" i="4"/>
  <c r="F230" i="4" s="1"/>
  <c r="F229" i="4"/>
  <c r="F228" i="4"/>
  <c r="F227" i="4"/>
  <c r="F226" i="4"/>
  <c r="F225" i="4"/>
  <c r="E225" i="4"/>
  <c r="D225" i="4"/>
  <c r="F224" i="4"/>
  <c r="F223" i="4"/>
  <c r="E222" i="4"/>
  <c r="E221" i="4" s="1"/>
  <c r="D222" i="4"/>
  <c r="F220" i="4"/>
  <c r="F219" i="4"/>
  <c r="F218" i="4"/>
  <c r="F217" i="4"/>
  <c r="F216" i="4"/>
  <c r="E216" i="4"/>
  <c r="D216" i="4"/>
  <c r="F215" i="4"/>
  <c r="F214" i="4"/>
  <c r="F213" i="4"/>
  <c r="F212" i="4"/>
  <c r="F211" i="4"/>
  <c r="F210" i="4"/>
  <c r="F209" i="4"/>
  <c r="E208" i="4"/>
  <c r="D208" i="4"/>
  <c r="F208" i="4" s="1"/>
  <c r="F207" i="4"/>
  <c r="F206" i="4"/>
  <c r="F205" i="4"/>
  <c r="F204" i="4"/>
  <c r="F203" i="4"/>
  <c r="E203" i="4"/>
  <c r="D203" i="4"/>
  <c r="D202" i="4" s="1"/>
  <c r="F202" i="4" s="1"/>
  <c r="E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E164" i="4" s="1"/>
  <c r="D165" i="4"/>
  <c r="F165" i="4" s="1"/>
  <c r="F163" i="4"/>
  <c r="F162" i="4"/>
  <c r="F161" i="4"/>
  <c r="F160" i="4"/>
  <c r="E160" i="4"/>
  <c r="D160" i="4"/>
  <c r="F159" i="4"/>
  <c r="F158" i="4"/>
  <c r="F157" i="4"/>
  <c r="F156" i="4"/>
  <c r="F155" i="4"/>
  <c r="F154" i="4"/>
  <c r="E154" i="4"/>
  <c r="D154" i="4"/>
  <c r="E153" i="4"/>
  <c r="D153" i="4"/>
  <c r="F151" i="4"/>
  <c r="F150" i="4"/>
  <c r="F149" i="4"/>
  <c r="F148" i="4"/>
  <c r="F147" i="4"/>
  <c r="F146" i="4"/>
  <c r="F145" i="4"/>
  <c r="F144" i="4"/>
  <c r="F143" i="4"/>
  <c r="F142" i="4"/>
  <c r="E141" i="4"/>
  <c r="E140" i="4" s="1"/>
  <c r="D141" i="4"/>
  <c r="D140" i="4"/>
  <c r="F139" i="4"/>
  <c r="F138" i="4"/>
  <c r="F137" i="4"/>
  <c r="F136" i="4"/>
  <c r="F135" i="4"/>
  <c r="E135" i="4"/>
  <c r="D135" i="4"/>
  <c r="D134" i="4" s="1"/>
  <c r="F134" i="4" s="1"/>
  <c r="E134" i="4"/>
  <c r="F133" i="4"/>
  <c r="F132" i="4"/>
  <c r="F131" i="4"/>
  <c r="F130" i="4"/>
  <c r="E129" i="4"/>
  <c r="D129" i="4"/>
  <c r="F129" i="4" s="1"/>
  <c r="F128" i="4"/>
  <c r="F127" i="4"/>
  <c r="F126" i="4"/>
  <c r="E126" i="4"/>
  <c r="D126" i="4"/>
  <c r="E125" i="4"/>
  <c r="D125" i="4"/>
  <c r="F125" i="4" s="1"/>
  <c r="F124" i="4"/>
  <c r="F123" i="4"/>
  <c r="F122" i="4"/>
  <c r="F121" i="4"/>
  <c r="E120" i="4"/>
  <c r="D120" i="4"/>
  <c r="F120" i="4" s="1"/>
  <c r="F119" i="4"/>
  <c r="F118" i="4"/>
  <c r="F117" i="4"/>
  <c r="F116" i="4"/>
  <c r="F115" i="4"/>
  <c r="F114" i="4"/>
  <c r="F113" i="4"/>
  <c r="F112" i="4"/>
  <c r="E112" i="4"/>
  <c r="D112" i="4"/>
  <c r="F111" i="4"/>
  <c r="F110" i="4"/>
  <c r="F109" i="4"/>
  <c r="F108" i="4"/>
  <c r="E107" i="4"/>
  <c r="E106" i="4" s="1"/>
  <c r="D107" i="4"/>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D82" i="4"/>
  <c r="F82" i="4" s="1"/>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3" i="4"/>
  <c r="F62" i="4"/>
  <c r="E61" i="4"/>
  <c r="D61" i="4"/>
  <c r="F61" i="4" s="1"/>
  <c r="F60" i="4"/>
  <c r="F59" i="4"/>
  <c r="F58" i="4"/>
  <c r="E58" i="4"/>
  <c r="D58" i="4"/>
  <c r="F57" i="4"/>
  <c r="F56" i="4"/>
  <c r="F55" i="4"/>
  <c r="F54" i="4"/>
  <c r="E53" i="4"/>
  <c r="E49" i="4" s="1"/>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E7" i="4"/>
  <c r="D7" i="4"/>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I27" i="3"/>
  <c r="H27" i="3"/>
  <c r="G27" i="3"/>
  <c r="B27" i="3"/>
  <c r="I25" i="3"/>
  <c r="G25" i="3"/>
  <c r="B25" i="3"/>
  <c r="G24" i="3"/>
  <c r="B24" i="3"/>
  <c r="G23" i="3"/>
  <c r="B23" i="3"/>
  <c r="G22" i="3"/>
  <c r="B22" i="3"/>
  <c r="G20" i="3"/>
  <c r="B20" i="3"/>
  <c r="G19" i="3"/>
  <c r="B19" i="3"/>
  <c r="G18" i="3"/>
  <c r="B18" i="3"/>
  <c r="G17" i="3"/>
  <c r="B17" i="3"/>
  <c r="H10" i="3" a="1"/>
  <c r="H10" i="3"/>
  <c r="L3" i="9" s="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C1438" i="1"/>
  <c r="D1437" i="1"/>
  <c r="C1437" i="1"/>
  <c r="D1436" i="1"/>
  <c r="C1436" i="1"/>
  <c r="D1435" i="1"/>
  <c r="C1435" i="1"/>
  <c r="D1434" i="1"/>
  <c r="C1434" i="1"/>
  <c r="D1433" i="1"/>
  <c r="C1433" i="1"/>
  <c r="D1432" i="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D1253" i="1"/>
  <c r="C1253" i="1"/>
  <c r="D1252" i="1"/>
  <c r="C1252" i="1"/>
  <c r="D1251" i="1"/>
  <c r="C1251" i="1"/>
  <c r="D1250" i="1"/>
  <c r="C1250" i="1"/>
  <c r="D1249" i="1"/>
  <c r="C1249" i="1"/>
  <c r="D1248" i="1"/>
  <c r="C1248" i="1"/>
  <c r="D1247" i="1"/>
  <c r="C1247" i="1"/>
  <c r="D1246" i="1"/>
  <c r="C1246" i="1"/>
  <c r="H1246" i="1" s="1"/>
  <c r="D1245" i="1"/>
  <c r="C1245" i="1"/>
  <c r="H1245" i="1" s="1"/>
  <c r="G1244" i="1"/>
  <c r="D1244" i="1"/>
  <c r="C1244" i="1"/>
  <c r="H1244" i="1" s="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D1086" i="1"/>
  <c r="G1086" i="1" s="1"/>
  <c r="C1086" i="1"/>
  <c r="H1085" i="1"/>
  <c r="D1085" i="1"/>
  <c r="G1085" i="1" s="1"/>
  <c r="C1085" i="1"/>
  <c r="H1084" i="1"/>
  <c r="D1084" i="1"/>
  <c r="G1084" i="1" s="1"/>
  <c r="C1084" i="1"/>
  <c r="H1083" i="1"/>
  <c r="D1083" i="1"/>
  <c r="G1083" i="1" s="1"/>
  <c r="C1083" i="1"/>
  <c r="H1082" i="1"/>
  <c r="D1082" i="1"/>
  <c r="G1082" i="1" s="1"/>
  <c r="C1082" i="1"/>
  <c r="H1081" i="1"/>
  <c r="D1081" i="1"/>
  <c r="G1081" i="1" s="1"/>
  <c r="C1081" i="1"/>
  <c r="H1080" i="1"/>
  <c r="D1080" i="1"/>
  <c r="G1080" i="1" s="1"/>
  <c r="C1080" i="1"/>
  <c r="H1079" i="1"/>
  <c r="D1079" i="1"/>
  <c r="G1079" i="1" s="1"/>
  <c r="C1079" i="1"/>
  <c r="H1078" i="1"/>
  <c r="D1078" i="1"/>
  <c r="G1078" i="1" s="1"/>
  <c r="C1078" i="1"/>
  <c r="H1077" i="1"/>
  <c r="D1077" i="1"/>
  <c r="G1077" i="1" s="1"/>
  <c r="C1077" i="1"/>
  <c r="H1076" i="1"/>
  <c r="D1076" i="1"/>
  <c r="G1076" i="1" s="1"/>
  <c r="C1076" i="1"/>
  <c r="D1075" i="1"/>
  <c r="H1073" i="1"/>
  <c r="D1073" i="1"/>
  <c r="G1073" i="1" s="1"/>
  <c r="C1073" i="1"/>
  <c r="H1072" i="1"/>
  <c r="D1072" i="1"/>
  <c r="G1072" i="1" s="1"/>
  <c r="C1072" i="1"/>
  <c r="H1071" i="1"/>
  <c r="D1071" i="1"/>
  <c r="G1071" i="1" s="1"/>
  <c r="C1071" i="1"/>
  <c r="H1070" i="1"/>
  <c r="D1070" i="1"/>
  <c r="G1070" i="1" s="1"/>
  <c r="C1070" i="1"/>
  <c r="H1069" i="1"/>
  <c r="D1069" i="1"/>
  <c r="G1069" i="1" s="1"/>
  <c r="C1069" i="1"/>
  <c r="H1068" i="1"/>
  <c r="D1068" i="1"/>
  <c r="G1068" i="1" s="1"/>
  <c r="C1068" i="1"/>
  <c r="H1067" i="1"/>
  <c r="D1067" i="1"/>
  <c r="G1067" i="1" s="1"/>
  <c r="C1067" i="1"/>
  <c r="H1066" i="1"/>
  <c r="D1066" i="1"/>
  <c r="G1066" i="1" s="1"/>
  <c r="C1066" i="1"/>
  <c r="H1065" i="1"/>
  <c r="D1065" i="1"/>
  <c r="G1065" i="1" s="1"/>
  <c r="C1065" i="1"/>
  <c r="H1064" i="1"/>
  <c r="D1064" i="1"/>
  <c r="G1064" i="1" s="1"/>
  <c r="C1064" i="1"/>
  <c r="H1063" i="1"/>
  <c r="D1063" i="1"/>
  <c r="G1063" i="1" s="1"/>
  <c r="C1063" i="1"/>
  <c r="H1062" i="1"/>
  <c r="D1062" i="1"/>
  <c r="G1062" i="1" s="1"/>
  <c r="C1062" i="1"/>
  <c r="H1061" i="1"/>
  <c r="D1061" i="1"/>
  <c r="G1061" i="1" s="1"/>
  <c r="C1061" i="1"/>
  <c r="H1060" i="1"/>
  <c r="D1060" i="1"/>
  <c r="G1060" i="1" s="1"/>
  <c r="C1060" i="1"/>
  <c r="H1059" i="1"/>
  <c r="D1059" i="1"/>
  <c r="G1059" i="1" s="1"/>
  <c r="C1059" i="1"/>
  <c r="H1058" i="1"/>
  <c r="D1058" i="1"/>
  <c r="G1058" i="1" s="1"/>
  <c r="C1058" i="1"/>
  <c r="H1057" i="1"/>
  <c r="D1057" i="1"/>
  <c r="G1057" i="1" s="1"/>
  <c r="C1057" i="1"/>
  <c r="H1056" i="1"/>
  <c r="D1056" i="1"/>
  <c r="G1056" i="1" s="1"/>
  <c r="C1056" i="1"/>
  <c r="H1055" i="1"/>
  <c r="D1055" i="1"/>
  <c r="G1055" i="1" s="1"/>
  <c r="C1055" i="1"/>
  <c r="H1054" i="1"/>
  <c r="D1054" i="1"/>
  <c r="G1054" i="1" s="1"/>
  <c r="C1054" i="1"/>
  <c r="H1053" i="1"/>
  <c r="D1053" i="1"/>
  <c r="G1053" i="1" s="1"/>
  <c r="C1053" i="1"/>
  <c r="H1052" i="1"/>
  <c r="D1052" i="1"/>
  <c r="G1052" i="1" s="1"/>
  <c r="C1052" i="1"/>
  <c r="H1051" i="1"/>
  <c r="D1051" i="1"/>
  <c r="G1051" i="1" s="1"/>
  <c r="C1051" i="1"/>
  <c r="H1050" i="1"/>
  <c r="D1050" i="1"/>
  <c r="G1050" i="1" s="1"/>
  <c r="C1050" i="1"/>
  <c r="H1049" i="1"/>
  <c r="D1049" i="1"/>
  <c r="G1049" i="1" s="1"/>
  <c r="C1049" i="1"/>
  <c r="H1048" i="1"/>
  <c r="D1048" i="1"/>
  <c r="G1048" i="1" s="1"/>
  <c r="C1048" i="1"/>
  <c r="H1047" i="1"/>
  <c r="D1047" i="1"/>
  <c r="G1047" i="1" s="1"/>
  <c r="C1047" i="1"/>
  <c r="H1046" i="1"/>
  <c r="D1046" i="1"/>
  <c r="G1046" i="1" s="1"/>
  <c r="C1046" i="1"/>
  <c r="H1045" i="1"/>
  <c r="D1045" i="1"/>
  <c r="G1045" i="1" s="1"/>
  <c r="C1045" i="1"/>
  <c r="H1044" i="1"/>
  <c r="D1044" i="1"/>
  <c r="G1044" i="1" s="1"/>
  <c r="C1044" i="1"/>
  <c r="H1043" i="1"/>
  <c r="D1043" i="1"/>
  <c r="G1043" i="1" s="1"/>
  <c r="C1043" i="1"/>
  <c r="H1042" i="1"/>
  <c r="D1042" i="1"/>
  <c r="G1042" i="1" s="1"/>
  <c r="C1042" i="1"/>
  <c r="H1041" i="1"/>
  <c r="D1041" i="1"/>
  <c r="G1041" i="1" s="1"/>
  <c r="C1041" i="1"/>
  <c r="H1040" i="1"/>
  <c r="D1040" i="1"/>
  <c r="G1040" i="1" s="1"/>
  <c r="C1040" i="1"/>
  <c r="H1039" i="1"/>
  <c r="D1039" i="1"/>
  <c r="G1039" i="1" s="1"/>
  <c r="C1039" i="1"/>
  <c r="H1038" i="1"/>
  <c r="D1038" i="1"/>
  <c r="G1038" i="1" s="1"/>
  <c r="C1038" i="1"/>
  <c r="H1037" i="1"/>
  <c r="D1037" i="1"/>
  <c r="G1037" i="1" s="1"/>
  <c r="C1037" i="1"/>
  <c r="H1036" i="1"/>
  <c r="D1036" i="1"/>
  <c r="G1036" i="1" s="1"/>
  <c r="C1036" i="1"/>
  <c r="H1035" i="1"/>
  <c r="D1035" i="1"/>
  <c r="G1035" i="1" s="1"/>
  <c r="C1035" i="1"/>
  <c r="H1034" i="1"/>
  <c r="D1034" i="1"/>
  <c r="G1034" i="1" s="1"/>
  <c r="C1034" i="1"/>
  <c r="H1033" i="1"/>
  <c r="D1033" i="1"/>
  <c r="G1033" i="1" s="1"/>
  <c r="C1033" i="1"/>
  <c r="H1032" i="1"/>
  <c r="D1032" i="1"/>
  <c r="G1032" i="1" s="1"/>
  <c r="C1032" i="1"/>
  <c r="H1031" i="1"/>
  <c r="D1031" i="1"/>
  <c r="G1031" i="1" s="1"/>
  <c r="C1031" i="1"/>
  <c r="H1030" i="1"/>
  <c r="D1030" i="1"/>
  <c r="G1030" i="1" s="1"/>
  <c r="C1030" i="1"/>
  <c r="H1029" i="1"/>
  <c r="D1029" i="1"/>
  <c r="G1029" i="1" s="1"/>
  <c r="C1029" i="1"/>
  <c r="H1028" i="1"/>
  <c r="D1028" i="1"/>
  <c r="G1028" i="1" s="1"/>
  <c r="C1028" i="1"/>
  <c r="H1027" i="1"/>
  <c r="D1027" i="1"/>
  <c r="G1027" i="1" s="1"/>
  <c r="C1027" i="1"/>
  <c r="H1026" i="1"/>
  <c r="D1026" i="1"/>
  <c r="G1026" i="1" s="1"/>
  <c r="C1026" i="1"/>
  <c r="H1025" i="1"/>
  <c r="D1025" i="1"/>
  <c r="G1025" i="1" s="1"/>
  <c r="C1025" i="1"/>
  <c r="H1024" i="1"/>
  <c r="D1024" i="1"/>
  <c r="G1024" i="1" s="1"/>
  <c r="C1024" i="1"/>
  <c r="H1023" i="1"/>
  <c r="D1023" i="1"/>
  <c r="G1023" i="1" s="1"/>
  <c r="C1023" i="1"/>
  <c r="H1022" i="1"/>
  <c r="D1022" i="1"/>
  <c r="G1022" i="1" s="1"/>
  <c r="C1022" i="1"/>
  <c r="H1021" i="1"/>
  <c r="D1021" i="1"/>
  <c r="G1021" i="1" s="1"/>
  <c r="C1021" i="1"/>
  <c r="H1020" i="1"/>
  <c r="D1020" i="1"/>
  <c r="G1020" i="1" s="1"/>
  <c r="C1020" i="1"/>
  <c r="H1019" i="1"/>
  <c r="D1019" i="1"/>
  <c r="G1019" i="1" s="1"/>
  <c r="C1019" i="1"/>
  <c r="H1018" i="1"/>
  <c r="D1018" i="1"/>
  <c r="G1018" i="1" s="1"/>
  <c r="C1018" i="1"/>
  <c r="D1017" i="1"/>
  <c r="H1016" i="1"/>
  <c r="D1016" i="1"/>
  <c r="G1016" i="1" s="1"/>
  <c r="C1016" i="1"/>
  <c r="H1015" i="1"/>
  <c r="D1015" i="1"/>
  <c r="G1015" i="1" s="1"/>
  <c r="C1015" i="1"/>
  <c r="H1014" i="1"/>
  <c r="D1014" i="1"/>
  <c r="G1014" i="1" s="1"/>
  <c r="C1014" i="1"/>
  <c r="H1013" i="1"/>
  <c r="D1013" i="1"/>
  <c r="G1013" i="1" s="1"/>
  <c r="C1013" i="1"/>
  <c r="D1012" i="1"/>
  <c r="H1010" i="1"/>
  <c r="D1010" i="1"/>
  <c r="G1010" i="1" s="1"/>
  <c r="C1010" i="1"/>
  <c r="H1009" i="1"/>
  <c r="D1009" i="1"/>
  <c r="G1009" i="1" s="1"/>
  <c r="C1009" i="1"/>
  <c r="H1008" i="1"/>
  <c r="D1008" i="1"/>
  <c r="G1008" i="1" s="1"/>
  <c r="C1008" i="1"/>
  <c r="H1007" i="1"/>
  <c r="D1007" i="1"/>
  <c r="G1007" i="1" s="1"/>
  <c r="C1007" i="1"/>
  <c r="H1006" i="1"/>
  <c r="D1006" i="1"/>
  <c r="G1006" i="1" s="1"/>
  <c r="C1006" i="1"/>
  <c r="H1005" i="1"/>
  <c r="D1005" i="1"/>
  <c r="G1005" i="1" s="1"/>
  <c r="C1005" i="1"/>
  <c r="H1004" i="1"/>
  <c r="D1004" i="1"/>
  <c r="G1004" i="1" s="1"/>
  <c r="C1004" i="1"/>
  <c r="H1003" i="1"/>
  <c r="D1003" i="1"/>
  <c r="G1003" i="1" s="1"/>
  <c r="C1003" i="1"/>
  <c r="H1002" i="1"/>
  <c r="D1002" i="1"/>
  <c r="G1002" i="1" s="1"/>
  <c r="C1002" i="1"/>
  <c r="H1001" i="1"/>
  <c r="D1001" i="1"/>
  <c r="G1001" i="1" s="1"/>
  <c r="C1001" i="1"/>
  <c r="H1000" i="1"/>
  <c r="D1000" i="1"/>
  <c r="G1000" i="1" s="1"/>
  <c r="C1000" i="1"/>
  <c r="H999" i="1"/>
  <c r="D999" i="1"/>
  <c r="G999" i="1" s="1"/>
  <c r="C999" i="1"/>
  <c r="H998" i="1"/>
  <c r="D998" i="1"/>
  <c r="G998" i="1" s="1"/>
  <c r="C998" i="1"/>
  <c r="H997" i="1"/>
  <c r="D997" i="1"/>
  <c r="G997" i="1" s="1"/>
  <c r="C997" i="1"/>
  <c r="H996" i="1"/>
  <c r="D996" i="1"/>
  <c r="G996" i="1" s="1"/>
  <c r="C996" i="1"/>
  <c r="H995" i="1"/>
  <c r="D995" i="1"/>
  <c r="G995" i="1" s="1"/>
  <c r="C995" i="1"/>
  <c r="H994" i="1"/>
  <c r="D994" i="1"/>
  <c r="G994" i="1" s="1"/>
  <c r="C994" i="1"/>
  <c r="H993" i="1"/>
  <c r="D993" i="1"/>
  <c r="G993" i="1" s="1"/>
  <c r="C993" i="1"/>
  <c r="H992" i="1"/>
  <c r="D992" i="1"/>
  <c r="G992" i="1" s="1"/>
  <c r="C992" i="1"/>
  <c r="H991" i="1"/>
  <c r="D991" i="1"/>
  <c r="G991" i="1" s="1"/>
  <c r="C991" i="1"/>
  <c r="H990" i="1"/>
  <c r="D990" i="1"/>
  <c r="G990" i="1" s="1"/>
  <c r="C990" i="1"/>
  <c r="H989" i="1"/>
  <c r="D989" i="1"/>
  <c r="G989" i="1" s="1"/>
  <c r="C989" i="1"/>
  <c r="H988" i="1"/>
  <c r="D988" i="1"/>
  <c r="G988" i="1" s="1"/>
  <c r="C988" i="1"/>
  <c r="H987" i="1"/>
  <c r="D987" i="1"/>
  <c r="G987" i="1" s="1"/>
  <c r="C987" i="1"/>
  <c r="H986" i="1"/>
  <c r="D986" i="1"/>
  <c r="G986" i="1" s="1"/>
  <c r="C986" i="1"/>
  <c r="H985" i="1"/>
  <c r="D985" i="1"/>
  <c r="G985" i="1" s="1"/>
  <c r="C985" i="1"/>
  <c r="H984" i="1"/>
  <c r="D984" i="1"/>
  <c r="G984" i="1" s="1"/>
  <c r="C984" i="1"/>
  <c r="H983" i="1"/>
  <c r="D983" i="1"/>
  <c r="G983" i="1" s="1"/>
  <c r="C983" i="1"/>
  <c r="H982" i="1"/>
  <c r="D982" i="1"/>
  <c r="G982" i="1" s="1"/>
  <c r="C982" i="1"/>
  <c r="H981" i="1"/>
  <c r="D981" i="1"/>
  <c r="G981" i="1" s="1"/>
  <c r="C981" i="1"/>
  <c r="H980" i="1"/>
  <c r="D980" i="1"/>
  <c r="G980" i="1" s="1"/>
  <c r="C980" i="1"/>
  <c r="H979" i="1"/>
  <c r="D979" i="1"/>
  <c r="G979" i="1" s="1"/>
  <c r="C979" i="1"/>
  <c r="H978" i="1"/>
  <c r="D978" i="1"/>
  <c r="G978" i="1" s="1"/>
  <c r="C978" i="1"/>
  <c r="H977" i="1"/>
  <c r="D977" i="1"/>
  <c r="G977" i="1" s="1"/>
  <c r="C977" i="1"/>
  <c r="H976" i="1"/>
  <c r="D976" i="1"/>
  <c r="G976" i="1" s="1"/>
  <c r="C976" i="1"/>
  <c r="H975" i="1"/>
  <c r="D975" i="1"/>
  <c r="G975" i="1" s="1"/>
  <c r="C975" i="1"/>
  <c r="H974" i="1"/>
  <c r="D974" i="1"/>
  <c r="G974" i="1" s="1"/>
  <c r="C974" i="1"/>
  <c r="H973" i="1"/>
  <c r="D973" i="1"/>
  <c r="G973" i="1" s="1"/>
  <c r="C973" i="1"/>
  <c r="H972" i="1"/>
  <c r="D972" i="1"/>
  <c r="G972" i="1" s="1"/>
  <c r="C972" i="1"/>
  <c r="H971" i="1"/>
  <c r="D971" i="1"/>
  <c r="G971" i="1" s="1"/>
  <c r="C971" i="1"/>
  <c r="H970" i="1"/>
  <c r="D970" i="1"/>
  <c r="G970" i="1" s="1"/>
  <c r="C970" i="1"/>
  <c r="H969" i="1"/>
  <c r="D969" i="1"/>
  <c r="G969" i="1" s="1"/>
  <c r="C969" i="1"/>
  <c r="H968" i="1"/>
  <c r="D968" i="1"/>
  <c r="G968" i="1" s="1"/>
  <c r="C968" i="1"/>
  <c r="H967" i="1"/>
  <c r="D967" i="1"/>
  <c r="G967" i="1" s="1"/>
  <c r="C967" i="1"/>
  <c r="H966" i="1"/>
  <c r="D966" i="1"/>
  <c r="G966" i="1" s="1"/>
  <c r="C966" i="1"/>
  <c r="H965" i="1"/>
  <c r="D965" i="1"/>
  <c r="G965" i="1" s="1"/>
  <c r="C965" i="1"/>
  <c r="H964" i="1"/>
  <c r="D964" i="1"/>
  <c r="G964" i="1" s="1"/>
  <c r="C964" i="1"/>
  <c r="H963" i="1"/>
  <c r="D963" i="1"/>
  <c r="G963" i="1" s="1"/>
  <c r="C963" i="1"/>
  <c r="H962" i="1"/>
  <c r="D962" i="1"/>
  <c r="G962" i="1" s="1"/>
  <c r="C962" i="1"/>
  <c r="H961" i="1"/>
  <c r="D961" i="1"/>
  <c r="G961" i="1" s="1"/>
  <c r="C961" i="1"/>
  <c r="H960" i="1"/>
  <c r="D960" i="1"/>
  <c r="G960" i="1" s="1"/>
  <c r="C960" i="1"/>
  <c r="H959" i="1"/>
  <c r="D959" i="1"/>
  <c r="G959" i="1" s="1"/>
  <c r="C959" i="1"/>
  <c r="H958" i="1"/>
  <c r="D958" i="1"/>
  <c r="G958" i="1" s="1"/>
  <c r="C958" i="1"/>
  <c r="H957" i="1"/>
  <c r="D957" i="1"/>
  <c r="G957" i="1" s="1"/>
  <c r="C957" i="1"/>
  <c r="H956" i="1"/>
  <c r="D956" i="1"/>
  <c r="G956" i="1" s="1"/>
  <c r="C956" i="1"/>
  <c r="H955" i="1"/>
  <c r="D955" i="1"/>
  <c r="G955" i="1" s="1"/>
  <c r="C955" i="1"/>
  <c r="H954" i="1"/>
  <c r="D954" i="1"/>
  <c r="G954" i="1" s="1"/>
  <c r="C954" i="1"/>
  <c r="H953" i="1"/>
  <c r="D953" i="1"/>
  <c r="G953" i="1" s="1"/>
  <c r="C953" i="1"/>
  <c r="H952" i="1"/>
  <c r="D952" i="1"/>
  <c r="G952" i="1" s="1"/>
  <c r="C952" i="1"/>
  <c r="H951" i="1"/>
  <c r="D951" i="1"/>
  <c r="G951" i="1" s="1"/>
  <c r="C951" i="1"/>
  <c r="H950" i="1"/>
  <c r="D950" i="1"/>
  <c r="G950" i="1" s="1"/>
  <c r="C950" i="1"/>
  <c r="H949" i="1"/>
  <c r="D949" i="1"/>
  <c r="G949" i="1" s="1"/>
  <c r="C949" i="1"/>
  <c r="H948" i="1"/>
  <c r="D948" i="1"/>
  <c r="G948" i="1" s="1"/>
  <c r="C948" i="1"/>
  <c r="H947" i="1"/>
  <c r="D947" i="1"/>
  <c r="G947" i="1" s="1"/>
  <c r="C947" i="1"/>
  <c r="H946" i="1"/>
  <c r="D946" i="1"/>
  <c r="G946" i="1" s="1"/>
  <c r="C946" i="1"/>
  <c r="H945" i="1"/>
  <c r="D945" i="1"/>
  <c r="G945" i="1" s="1"/>
  <c r="C945" i="1"/>
  <c r="H944" i="1"/>
  <c r="D944" i="1"/>
  <c r="G944" i="1" s="1"/>
  <c r="C944" i="1"/>
  <c r="H943" i="1"/>
  <c r="D943" i="1"/>
  <c r="G943" i="1" s="1"/>
  <c r="C943" i="1"/>
  <c r="D942" i="1"/>
  <c r="C942" i="1"/>
  <c r="D941" i="1"/>
  <c r="G941" i="1" s="1"/>
  <c r="C941" i="1"/>
  <c r="D940" i="1"/>
  <c r="G940" i="1" s="1"/>
  <c r="C940" i="1"/>
  <c r="H939" i="1"/>
  <c r="D939" i="1"/>
  <c r="G939" i="1" s="1"/>
  <c r="C939" i="1"/>
  <c r="D938" i="1"/>
  <c r="C938" i="1"/>
  <c r="D937" i="1"/>
  <c r="G937" i="1" s="1"/>
  <c r="C937" i="1"/>
  <c r="D936" i="1"/>
  <c r="G936" i="1" s="1"/>
  <c r="C936" i="1"/>
  <c r="H935" i="1"/>
  <c r="D935" i="1"/>
  <c r="G935" i="1" s="1"/>
  <c r="C935" i="1"/>
  <c r="D934" i="1"/>
  <c r="C934" i="1"/>
  <c r="D933" i="1"/>
  <c r="G933" i="1" s="1"/>
  <c r="C933" i="1"/>
  <c r="D932" i="1"/>
  <c r="G932" i="1" s="1"/>
  <c r="C932" i="1"/>
  <c r="H931" i="1"/>
  <c r="D931" i="1"/>
  <c r="G931" i="1" s="1"/>
  <c r="C931" i="1"/>
  <c r="D930" i="1"/>
  <c r="C930" i="1"/>
  <c r="D929" i="1"/>
  <c r="G929" i="1" s="1"/>
  <c r="C929" i="1"/>
  <c r="D928" i="1"/>
  <c r="G928" i="1" s="1"/>
  <c r="C928" i="1"/>
  <c r="H927" i="1"/>
  <c r="D927" i="1"/>
  <c r="G927" i="1" s="1"/>
  <c r="C927" i="1"/>
  <c r="D926" i="1"/>
  <c r="C926" i="1"/>
  <c r="D925" i="1"/>
  <c r="G925" i="1" s="1"/>
  <c r="C925" i="1"/>
  <c r="D924" i="1"/>
  <c r="G924" i="1" s="1"/>
  <c r="C924" i="1"/>
  <c r="H923" i="1"/>
  <c r="D923" i="1"/>
  <c r="G923" i="1" s="1"/>
  <c r="C923" i="1"/>
  <c r="D922" i="1"/>
  <c r="C922" i="1"/>
  <c r="D921" i="1"/>
  <c r="G921" i="1" s="1"/>
  <c r="C921" i="1"/>
  <c r="D920" i="1"/>
  <c r="G920" i="1" s="1"/>
  <c r="C920" i="1"/>
  <c r="H919" i="1"/>
  <c r="D919" i="1"/>
  <c r="G919" i="1" s="1"/>
  <c r="C919" i="1"/>
  <c r="D918" i="1"/>
  <c r="C918" i="1"/>
  <c r="D917" i="1"/>
  <c r="G917" i="1" s="1"/>
  <c r="C917" i="1"/>
  <c r="D916" i="1"/>
  <c r="G916" i="1" s="1"/>
  <c r="C916" i="1"/>
  <c r="H915" i="1"/>
  <c r="D915" i="1"/>
  <c r="G915" i="1" s="1"/>
  <c r="C915" i="1"/>
  <c r="D914" i="1"/>
  <c r="C914" i="1"/>
  <c r="D913" i="1"/>
  <c r="G913" i="1" s="1"/>
  <c r="C913" i="1"/>
  <c r="D912" i="1"/>
  <c r="G912" i="1" s="1"/>
  <c r="C912" i="1"/>
  <c r="H911" i="1"/>
  <c r="D911" i="1"/>
  <c r="G911" i="1" s="1"/>
  <c r="C911" i="1"/>
  <c r="D910" i="1"/>
  <c r="C910" i="1"/>
  <c r="D909" i="1"/>
  <c r="G909" i="1" s="1"/>
  <c r="C909" i="1"/>
  <c r="D908" i="1"/>
  <c r="G908" i="1" s="1"/>
  <c r="C908" i="1"/>
  <c r="H907" i="1"/>
  <c r="D907" i="1"/>
  <c r="G907" i="1" s="1"/>
  <c r="C907" i="1"/>
  <c r="D906" i="1"/>
  <c r="C906" i="1"/>
  <c r="D905" i="1"/>
  <c r="G905" i="1" s="1"/>
  <c r="C905" i="1"/>
  <c r="D904" i="1"/>
  <c r="G904" i="1" s="1"/>
  <c r="C904" i="1"/>
  <c r="H903" i="1"/>
  <c r="D903" i="1"/>
  <c r="G903" i="1" s="1"/>
  <c r="C903" i="1"/>
  <c r="D902" i="1"/>
  <c r="C902" i="1"/>
  <c r="D901" i="1"/>
  <c r="G901" i="1" s="1"/>
  <c r="C901" i="1"/>
  <c r="D900" i="1"/>
  <c r="G900" i="1" s="1"/>
  <c r="C900" i="1"/>
  <c r="H899" i="1"/>
  <c r="D899" i="1"/>
  <c r="G899" i="1" s="1"/>
  <c r="C899" i="1"/>
  <c r="D898" i="1"/>
  <c r="C898" i="1"/>
  <c r="D897" i="1"/>
  <c r="G897" i="1" s="1"/>
  <c r="C897" i="1"/>
  <c r="D896" i="1"/>
  <c r="G896" i="1" s="1"/>
  <c r="C896" i="1"/>
  <c r="H895" i="1"/>
  <c r="D895" i="1"/>
  <c r="G895" i="1" s="1"/>
  <c r="C895" i="1"/>
  <c r="D894" i="1"/>
  <c r="C894" i="1"/>
  <c r="D893" i="1"/>
  <c r="G893" i="1" s="1"/>
  <c r="C893" i="1"/>
  <c r="D892" i="1"/>
  <c r="G892" i="1" s="1"/>
  <c r="C892" i="1"/>
  <c r="H891" i="1"/>
  <c r="D891" i="1"/>
  <c r="G891" i="1" s="1"/>
  <c r="C891" i="1"/>
  <c r="D890" i="1"/>
  <c r="C890" i="1"/>
  <c r="D889" i="1"/>
  <c r="G889" i="1" s="1"/>
  <c r="C889" i="1"/>
  <c r="D888" i="1"/>
  <c r="G888" i="1" s="1"/>
  <c r="C888" i="1"/>
  <c r="H887" i="1"/>
  <c r="D887" i="1"/>
  <c r="G887" i="1" s="1"/>
  <c r="C887" i="1"/>
  <c r="D886" i="1"/>
  <c r="C886" i="1"/>
  <c r="D885" i="1"/>
  <c r="G885" i="1" s="1"/>
  <c r="C885" i="1"/>
  <c r="D884" i="1"/>
  <c r="G884" i="1" s="1"/>
  <c r="C884" i="1"/>
  <c r="H883" i="1"/>
  <c r="D883" i="1"/>
  <c r="G883" i="1" s="1"/>
  <c r="C883" i="1"/>
  <c r="D882" i="1"/>
  <c r="C882" i="1"/>
  <c r="D881" i="1"/>
  <c r="G881" i="1" s="1"/>
  <c r="C881" i="1"/>
  <c r="D880" i="1"/>
  <c r="G880" i="1" s="1"/>
  <c r="C880" i="1"/>
  <c r="H879" i="1"/>
  <c r="D879" i="1"/>
  <c r="G879" i="1" s="1"/>
  <c r="C879" i="1"/>
  <c r="D878" i="1"/>
  <c r="C878" i="1"/>
  <c r="D877" i="1"/>
  <c r="G877" i="1" s="1"/>
  <c r="C877" i="1"/>
  <c r="D876" i="1"/>
  <c r="G876" i="1" s="1"/>
  <c r="C876" i="1"/>
  <c r="H875" i="1"/>
  <c r="D875" i="1"/>
  <c r="G875" i="1" s="1"/>
  <c r="C875" i="1"/>
  <c r="D874" i="1"/>
  <c r="C874" i="1"/>
  <c r="D873" i="1"/>
  <c r="G873" i="1" s="1"/>
  <c r="C873" i="1"/>
  <c r="D872" i="1"/>
  <c r="G872" i="1" s="1"/>
  <c r="C872" i="1"/>
  <c r="H871" i="1"/>
  <c r="D871" i="1"/>
  <c r="G871" i="1" s="1"/>
  <c r="C871" i="1"/>
  <c r="D870" i="1"/>
  <c r="C870" i="1"/>
  <c r="D869" i="1"/>
  <c r="G869" i="1" s="1"/>
  <c r="C869" i="1"/>
  <c r="D868" i="1"/>
  <c r="G868" i="1" s="1"/>
  <c r="C868" i="1"/>
  <c r="H867" i="1"/>
  <c r="D867" i="1"/>
  <c r="G867" i="1" s="1"/>
  <c r="C867" i="1"/>
  <c r="D866" i="1"/>
  <c r="C866" i="1"/>
  <c r="D865" i="1"/>
  <c r="G865" i="1" s="1"/>
  <c r="C865" i="1"/>
  <c r="D864" i="1"/>
  <c r="G864" i="1" s="1"/>
  <c r="C864" i="1"/>
  <c r="H863" i="1"/>
  <c r="D863" i="1"/>
  <c r="G863" i="1" s="1"/>
  <c r="C863" i="1"/>
  <c r="D862" i="1"/>
  <c r="C862" i="1"/>
  <c r="D861" i="1"/>
  <c r="G861" i="1" s="1"/>
  <c r="C861" i="1"/>
  <c r="D860" i="1"/>
  <c r="G860" i="1" s="1"/>
  <c r="C860" i="1"/>
  <c r="H859" i="1"/>
  <c r="D859" i="1"/>
  <c r="G859" i="1" s="1"/>
  <c r="C859" i="1"/>
  <c r="D858" i="1"/>
  <c r="C858" i="1"/>
  <c r="D857" i="1"/>
  <c r="G857" i="1" s="1"/>
  <c r="C857" i="1"/>
  <c r="D856" i="1"/>
  <c r="G856" i="1" s="1"/>
  <c r="C856" i="1"/>
  <c r="H855" i="1"/>
  <c r="D855" i="1"/>
  <c r="G855" i="1" s="1"/>
  <c r="C855" i="1"/>
  <c r="D854" i="1"/>
  <c r="C854" i="1"/>
  <c r="D853" i="1"/>
  <c r="G853" i="1" s="1"/>
  <c r="C853" i="1"/>
  <c r="D852" i="1"/>
  <c r="G852" i="1" s="1"/>
  <c r="C852" i="1"/>
  <c r="H851" i="1"/>
  <c r="D851" i="1"/>
  <c r="G851" i="1" s="1"/>
  <c r="C851" i="1"/>
  <c r="D850" i="1"/>
  <c r="C850" i="1"/>
  <c r="D849" i="1"/>
  <c r="G849" i="1" s="1"/>
  <c r="C849" i="1"/>
  <c r="D848" i="1"/>
  <c r="G848" i="1" s="1"/>
  <c r="C848" i="1"/>
  <c r="H847" i="1"/>
  <c r="D847" i="1"/>
  <c r="G847" i="1" s="1"/>
  <c r="C847" i="1"/>
  <c r="D846" i="1"/>
  <c r="C846" i="1"/>
  <c r="D845" i="1"/>
  <c r="G845" i="1" s="1"/>
  <c r="C845" i="1"/>
  <c r="D844" i="1"/>
  <c r="G844" i="1" s="1"/>
  <c r="C844" i="1"/>
  <c r="H843" i="1"/>
  <c r="D843" i="1"/>
  <c r="G843" i="1" s="1"/>
  <c r="C843" i="1"/>
  <c r="D842" i="1"/>
  <c r="C842" i="1"/>
  <c r="D841" i="1"/>
  <c r="G841" i="1" s="1"/>
  <c r="C841" i="1"/>
  <c r="D840" i="1"/>
  <c r="G840" i="1" s="1"/>
  <c r="C840" i="1"/>
  <c r="H839" i="1"/>
  <c r="D839" i="1"/>
  <c r="G839" i="1" s="1"/>
  <c r="C839" i="1"/>
  <c r="D838" i="1"/>
  <c r="C838" i="1"/>
  <c r="D837" i="1"/>
  <c r="G837" i="1" s="1"/>
  <c r="C837" i="1"/>
  <c r="H836" i="1"/>
  <c r="D836" i="1"/>
  <c r="G836" i="1" s="1"/>
  <c r="C836" i="1"/>
  <c r="H835" i="1"/>
  <c r="D835" i="1"/>
  <c r="G835" i="1" s="1"/>
  <c r="C835" i="1"/>
  <c r="D834" i="1"/>
  <c r="C834" i="1"/>
  <c r="D833" i="1"/>
  <c r="G833" i="1" s="1"/>
  <c r="C833" i="1"/>
  <c r="H832" i="1"/>
  <c r="D832" i="1"/>
  <c r="G832" i="1" s="1"/>
  <c r="C832" i="1"/>
  <c r="H831" i="1"/>
  <c r="D831" i="1"/>
  <c r="G831" i="1" s="1"/>
  <c r="C831" i="1"/>
  <c r="D830" i="1"/>
  <c r="C830" i="1"/>
  <c r="D829" i="1"/>
  <c r="G829" i="1" s="1"/>
  <c r="C829" i="1"/>
  <c r="H828" i="1"/>
  <c r="D828" i="1"/>
  <c r="G828" i="1" s="1"/>
  <c r="C828" i="1"/>
  <c r="H827" i="1"/>
  <c r="D827" i="1"/>
  <c r="G827" i="1" s="1"/>
  <c r="C827" i="1"/>
  <c r="D826" i="1"/>
  <c r="C826" i="1"/>
  <c r="H825" i="1"/>
  <c r="D825" i="1"/>
  <c r="G825" i="1" s="1"/>
  <c r="C825" i="1"/>
  <c r="H824" i="1"/>
  <c r="D824" i="1"/>
  <c r="G824" i="1" s="1"/>
  <c r="C824" i="1"/>
  <c r="H823" i="1"/>
  <c r="D823" i="1"/>
  <c r="G823" i="1" s="1"/>
  <c r="C823" i="1"/>
  <c r="D822" i="1"/>
  <c r="C822" i="1"/>
  <c r="H821" i="1"/>
  <c r="D821" i="1"/>
  <c r="G821" i="1" s="1"/>
  <c r="C821" i="1"/>
  <c r="H820" i="1"/>
  <c r="D820" i="1"/>
  <c r="G820" i="1" s="1"/>
  <c r="C820" i="1"/>
  <c r="H819" i="1"/>
  <c r="D819" i="1"/>
  <c r="G819" i="1" s="1"/>
  <c r="C819" i="1"/>
  <c r="D818" i="1"/>
  <c r="C818" i="1"/>
  <c r="H817" i="1"/>
  <c r="D817" i="1"/>
  <c r="G817" i="1" s="1"/>
  <c r="C817" i="1"/>
  <c r="H816" i="1"/>
  <c r="D816" i="1"/>
  <c r="G816" i="1" s="1"/>
  <c r="C816" i="1"/>
  <c r="H815" i="1"/>
  <c r="D815" i="1"/>
  <c r="G815" i="1" s="1"/>
  <c r="C815" i="1"/>
  <c r="D814" i="1"/>
  <c r="C814" i="1"/>
  <c r="H813" i="1"/>
  <c r="D813" i="1"/>
  <c r="G813" i="1" s="1"/>
  <c r="C813" i="1"/>
  <c r="H812" i="1"/>
  <c r="D812" i="1"/>
  <c r="G812" i="1" s="1"/>
  <c r="C812" i="1"/>
  <c r="H811" i="1"/>
  <c r="D811" i="1"/>
  <c r="G811" i="1" s="1"/>
  <c r="C811" i="1"/>
  <c r="D810" i="1"/>
  <c r="C810" i="1"/>
  <c r="H809" i="1"/>
  <c r="D809" i="1"/>
  <c r="G809" i="1" s="1"/>
  <c r="C809" i="1"/>
  <c r="H808" i="1"/>
  <c r="D808" i="1"/>
  <c r="G808" i="1" s="1"/>
  <c r="C808" i="1"/>
  <c r="H807" i="1"/>
  <c r="D807" i="1"/>
  <c r="G807" i="1" s="1"/>
  <c r="C807" i="1"/>
  <c r="D806" i="1"/>
  <c r="C806" i="1"/>
  <c r="H805" i="1"/>
  <c r="D805" i="1"/>
  <c r="G805" i="1" s="1"/>
  <c r="C805" i="1"/>
  <c r="H804" i="1"/>
  <c r="D804" i="1"/>
  <c r="G804" i="1" s="1"/>
  <c r="C804" i="1"/>
  <c r="H803" i="1"/>
  <c r="D803" i="1"/>
  <c r="G803" i="1" s="1"/>
  <c r="C803" i="1"/>
  <c r="D802" i="1"/>
  <c r="C802" i="1"/>
  <c r="H801" i="1"/>
  <c r="D801" i="1"/>
  <c r="G801" i="1" s="1"/>
  <c r="C801" i="1"/>
  <c r="H800" i="1"/>
  <c r="D800" i="1"/>
  <c r="G800" i="1" s="1"/>
  <c r="C800" i="1"/>
  <c r="H799" i="1"/>
  <c r="D799" i="1"/>
  <c r="G799" i="1" s="1"/>
  <c r="C799" i="1"/>
  <c r="D798" i="1"/>
  <c r="C798" i="1"/>
  <c r="H797" i="1"/>
  <c r="D797" i="1"/>
  <c r="G797" i="1" s="1"/>
  <c r="C797" i="1"/>
  <c r="H796" i="1"/>
  <c r="D796" i="1"/>
  <c r="G796" i="1" s="1"/>
  <c r="C796" i="1"/>
  <c r="H795" i="1"/>
  <c r="D795" i="1"/>
  <c r="G795" i="1" s="1"/>
  <c r="C795" i="1"/>
  <c r="D794" i="1"/>
  <c r="C794" i="1"/>
  <c r="H793" i="1"/>
  <c r="D793" i="1"/>
  <c r="G793" i="1" s="1"/>
  <c r="C793" i="1"/>
  <c r="H792" i="1"/>
  <c r="D792" i="1"/>
  <c r="G792" i="1" s="1"/>
  <c r="C792" i="1"/>
  <c r="H791" i="1"/>
  <c r="D791" i="1"/>
  <c r="G791" i="1" s="1"/>
  <c r="C791" i="1"/>
  <c r="D790" i="1"/>
  <c r="C790" i="1"/>
  <c r="H789" i="1"/>
  <c r="D789" i="1"/>
  <c r="G789" i="1" s="1"/>
  <c r="C789" i="1"/>
  <c r="H788" i="1"/>
  <c r="D788" i="1"/>
  <c r="G788" i="1" s="1"/>
  <c r="C788" i="1"/>
  <c r="H787" i="1"/>
  <c r="D787" i="1"/>
  <c r="G787" i="1" s="1"/>
  <c r="C787" i="1"/>
  <c r="D786" i="1"/>
  <c r="C786" i="1"/>
  <c r="H785" i="1"/>
  <c r="D785" i="1"/>
  <c r="G785" i="1" s="1"/>
  <c r="C785" i="1"/>
  <c r="H784" i="1"/>
  <c r="D784" i="1"/>
  <c r="G784" i="1" s="1"/>
  <c r="C784" i="1"/>
  <c r="H783" i="1"/>
  <c r="D783" i="1"/>
  <c r="G783" i="1" s="1"/>
  <c r="C783" i="1"/>
  <c r="D782" i="1"/>
  <c r="C782" i="1"/>
  <c r="H781" i="1"/>
  <c r="D781" i="1"/>
  <c r="G781" i="1" s="1"/>
  <c r="C781" i="1"/>
  <c r="H780" i="1"/>
  <c r="D780" i="1"/>
  <c r="G780" i="1" s="1"/>
  <c r="C780" i="1"/>
  <c r="H779" i="1"/>
  <c r="D779" i="1"/>
  <c r="G779" i="1" s="1"/>
  <c r="C779" i="1"/>
  <c r="D778" i="1"/>
  <c r="C778" i="1"/>
  <c r="H777" i="1"/>
  <c r="D777" i="1"/>
  <c r="G777" i="1" s="1"/>
  <c r="C777" i="1"/>
  <c r="H776" i="1"/>
  <c r="D776" i="1"/>
  <c r="G776" i="1" s="1"/>
  <c r="C776" i="1"/>
  <c r="H775" i="1"/>
  <c r="D775" i="1"/>
  <c r="G775" i="1" s="1"/>
  <c r="C775" i="1"/>
  <c r="D774" i="1"/>
  <c r="C774" i="1"/>
  <c r="H773" i="1"/>
  <c r="D773" i="1"/>
  <c r="G773" i="1" s="1"/>
  <c r="C773" i="1"/>
  <c r="H772" i="1"/>
  <c r="D772" i="1"/>
  <c r="G772" i="1" s="1"/>
  <c r="C772" i="1"/>
  <c r="H771" i="1"/>
  <c r="D771" i="1"/>
  <c r="G771" i="1" s="1"/>
  <c r="C771" i="1"/>
  <c r="D770" i="1"/>
  <c r="C770" i="1"/>
  <c r="H769" i="1"/>
  <c r="D769" i="1"/>
  <c r="G769" i="1" s="1"/>
  <c r="C769" i="1"/>
  <c r="H768" i="1"/>
  <c r="D768" i="1"/>
  <c r="G768" i="1" s="1"/>
  <c r="C768" i="1"/>
  <c r="H767" i="1"/>
  <c r="D767" i="1"/>
  <c r="G767" i="1" s="1"/>
  <c r="C767" i="1"/>
  <c r="D766" i="1"/>
  <c r="C766" i="1"/>
  <c r="H765" i="1"/>
  <c r="D765" i="1"/>
  <c r="G765" i="1" s="1"/>
  <c r="C765" i="1"/>
  <c r="H764" i="1"/>
  <c r="D764" i="1"/>
  <c r="G764" i="1" s="1"/>
  <c r="C764" i="1"/>
  <c r="H763" i="1"/>
  <c r="D763" i="1"/>
  <c r="G763" i="1" s="1"/>
  <c r="C763" i="1"/>
  <c r="D762" i="1"/>
  <c r="C762" i="1"/>
  <c r="H761" i="1"/>
  <c r="D761" i="1"/>
  <c r="G761" i="1" s="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42" i="1"/>
  <c r="D641" i="1"/>
  <c r="H636" i="1"/>
  <c r="G636" i="1"/>
  <c r="D636" i="1"/>
  <c r="C636" i="1"/>
  <c r="H635" i="1"/>
  <c r="G635" i="1"/>
  <c r="D635" i="1"/>
  <c r="C635" i="1"/>
  <c r="D632" i="1"/>
  <c r="H632" i="1" s="1"/>
  <c r="C632" i="1"/>
  <c r="G631" i="1"/>
  <c r="D631" i="1"/>
  <c r="H631" i="1" s="1"/>
  <c r="C631" i="1"/>
  <c r="D630" i="1"/>
  <c r="H630" i="1" s="1"/>
  <c r="C630" i="1"/>
  <c r="G629" i="1"/>
  <c r="D629" i="1"/>
  <c r="H629" i="1" s="1"/>
  <c r="C629" i="1"/>
  <c r="D628" i="1"/>
  <c r="H628" i="1" s="1"/>
  <c r="C628" i="1"/>
  <c r="G627" i="1"/>
  <c r="D627" i="1"/>
  <c r="H627" i="1" s="1"/>
  <c r="C627" i="1"/>
  <c r="D626" i="1"/>
  <c r="H626" i="1" s="1"/>
  <c r="C626" i="1"/>
  <c r="G625" i="1"/>
  <c r="D625" i="1"/>
  <c r="H625" i="1" s="1"/>
  <c r="C625" i="1"/>
  <c r="D624" i="1"/>
  <c r="H624" i="1" s="1"/>
  <c r="C624" i="1"/>
  <c r="D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D564" i="1"/>
  <c r="H564" i="1" s="1"/>
  <c r="C564" i="1"/>
  <c r="G563" i="1"/>
  <c r="D563" i="1"/>
  <c r="H563" i="1" s="1"/>
  <c r="C563" i="1"/>
  <c r="D562" i="1"/>
  <c r="H562" i="1" s="1"/>
  <c r="C562" i="1"/>
  <c r="G561" i="1"/>
  <c r="D561" i="1"/>
  <c r="H561" i="1" s="1"/>
  <c r="C561" i="1"/>
  <c r="D560" i="1"/>
  <c r="H560" i="1" s="1"/>
  <c r="C560" i="1"/>
  <c r="G559" i="1"/>
  <c r="D559" i="1"/>
  <c r="H559" i="1" s="1"/>
  <c r="C559" i="1"/>
  <c r="D558" i="1"/>
  <c r="H558" i="1" s="1"/>
  <c r="C558" i="1"/>
  <c r="G557" i="1"/>
  <c r="D557" i="1"/>
  <c r="H557" i="1" s="1"/>
  <c r="C557" i="1"/>
  <c r="D556" i="1"/>
  <c r="H556" i="1" s="1"/>
  <c r="C556" i="1"/>
  <c r="G555" i="1"/>
  <c r="D555" i="1"/>
  <c r="H555" i="1" s="1"/>
  <c r="C555" i="1"/>
  <c r="D554" i="1"/>
  <c r="H554" i="1" s="1"/>
  <c r="C554" i="1"/>
  <c r="G553" i="1"/>
  <c r="D553" i="1"/>
  <c r="H553" i="1" s="1"/>
  <c r="C553" i="1"/>
  <c r="D552" i="1"/>
  <c r="H552" i="1" s="1"/>
  <c r="C552" i="1"/>
  <c r="G551" i="1"/>
  <c r="D551" i="1"/>
  <c r="H551" i="1" s="1"/>
  <c r="C551" i="1"/>
  <c r="D550" i="1"/>
  <c r="H550" i="1" s="1"/>
  <c r="C550" i="1"/>
  <c r="G549" i="1"/>
  <c r="D549" i="1"/>
  <c r="H549" i="1" s="1"/>
  <c r="C549" i="1"/>
  <c r="D548" i="1"/>
  <c r="H548" i="1" s="1"/>
  <c r="C548" i="1"/>
  <c r="G547" i="1"/>
  <c r="D547" i="1"/>
  <c r="H547" i="1" s="1"/>
  <c r="C547" i="1"/>
  <c r="D546" i="1"/>
  <c r="H546" i="1" s="1"/>
  <c r="C546" i="1"/>
  <c r="G545" i="1"/>
  <c r="D545" i="1"/>
  <c r="H545" i="1" s="1"/>
  <c r="C545" i="1"/>
  <c r="D544" i="1"/>
  <c r="H544" i="1" s="1"/>
  <c r="C544" i="1"/>
  <c r="G543" i="1"/>
  <c r="D543" i="1"/>
  <c r="H543" i="1" s="1"/>
  <c r="C543" i="1"/>
  <c r="D542" i="1"/>
  <c r="H542" i="1" s="1"/>
  <c r="C542" i="1"/>
  <c r="G541" i="1"/>
  <c r="D541" i="1"/>
  <c r="H541" i="1" s="1"/>
  <c r="C541" i="1"/>
  <c r="D540" i="1"/>
  <c r="H540" i="1" s="1"/>
  <c r="C540" i="1"/>
  <c r="G539" i="1"/>
  <c r="D539" i="1"/>
  <c r="H539" i="1" s="1"/>
  <c r="C539" i="1"/>
  <c r="D538" i="1"/>
  <c r="H538" i="1" s="1"/>
  <c r="C538" i="1"/>
  <c r="G537" i="1"/>
  <c r="D537" i="1"/>
  <c r="H537" i="1" s="1"/>
  <c r="C537" i="1"/>
  <c r="D536" i="1"/>
  <c r="H536" i="1" s="1"/>
  <c r="C536" i="1"/>
  <c r="G535" i="1"/>
  <c r="D535" i="1"/>
  <c r="H535" i="1" s="1"/>
  <c r="C535" i="1"/>
  <c r="D534" i="1"/>
  <c r="H534" i="1" s="1"/>
  <c r="C534" i="1"/>
  <c r="G533" i="1"/>
  <c r="D533" i="1"/>
  <c r="H533" i="1" s="1"/>
  <c r="C533" i="1"/>
  <c r="D532" i="1"/>
  <c r="H532" i="1" s="1"/>
  <c r="C532" i="1"/>
  <c r="G531" i="1"/>
  <c r="D531" i="1"/>
  <c r="H531" i="1" s="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G515" i="1"/>
  <c r="D515" i="1"/>
  <c r="H515" i="1" s="1"/>
  <c r="C515" i="1"/>
  <c r="G514" i="1"/>
  <c r="D514" i="1"/>
  <c r="H514" i="1" s="1"/>
  <c r="C514" i="1"/>
  <c r="G513" i="1"/>
  <c r="D513" i="1"/>
  <c r="H513" i="1" s="1"/>
  <c r="C513" i="1"/>
  <c r="G512" i="1"/>
  <c r="D512" i="1"/>
  <c r="H512" i="1" s="1"/>
  <c r="C512" i="1"/>
  <c r="G511" i="1"/>
  <c r="D511" i="1"/>
  <c r="H511" i="1" s="1"/>
  <c r="C511" i="1"/>
  <c r="G510" i="1"/>
  <c r="D510" i="1"/>
  <c r="H510" i="1" s="1"/>
  <c r="C510" i="1"/>
  <c r="G509" i="1"/>
  <c r="D509" i="1"/>
  <c r="H509" i="1" s="1"/>
  <c r="C509" i="1"/>
  <c r="G508" i="1"/>
  <c r="D508" i="1"/>
  <c r="H508" i="1" s="1"/>
  <c r="C508" i="1"/>
  <c r="G507" i="1"/>
  <c r="D507" i="1"/>
  <c r="H507" i="1" s="1"/>
  <c r="C507" i="1"/>
  <c r="G506" i="1"/>
  <c r="D506" i="1"/>
  <c r="H506" i="1" s="1"/>
  <c r="C506" i="1"/>
  <c r="G505" i="1"/>
  <c r="D505" i="1"/>
  <c r="H505" i="1" s="1"/>
  <c r="C505" i="1"/>
  <c r="G504" i="1"/>
  <c r="D504" i="1"/>
  <c r="H504" i="1" s="1"/>
  <c r="C504" i="1"/>
  <c r="G503" i="1"/>
  <c r="D503" i="1"/>
  <c r="H503" i="1" s="1"/>
  <c r="C503" i="1"/>
  <c r="G502" i="1"/>
  <c r="D502" i="1"/>
  <c r="H502" i="1" s="1"/>
  <c r="C502" i="1"/>
  <c r="G501" i="1"/>
  <c r="D501" i="1"/>
  <c r="H501" i="1" s="1"/>
  <c r="C501" i="1"/>
  <c r="G500" i="1"/>
  <c r="D500" i="1"/>
  <c r="H500" i="1" s="1"/>
  <c r="C500" i="1"/>
  <c r="G499" i="1"/>
  <c r="D499" i="1"/>
  <c r="H499" i="1" s="1"/>
  <c r="C499" i="1"/>
  <c r="G498" i="1"/>
  <c r="D498" i="1"/>
  <c r="H498" i="1" s="1"/>
  <c r="C498" i="1"/>
  <c r="G497" i="1"/>
  <c r="D497" i="1"/>
  <c r="H497" i="1" s="1"/>
  <c r="C497" i="1"/>
  <c r="G496" i="1"/>
  <c r="D496" i="1"/>
  <c r="H496" i="1" s="1"/>
  <c r="C496" i="1"/>
  <c r="G495" i="1"/>
  <c r="D495" i="1"/>
  <c r="H495" i="1" s="1"/>
  <c r="C495" i="1"/>
  <c r="G494" i="1"/>
  <c r="D494" i="1"/>
  <c r="H494" i="1" s="1"/>
  <c r="C494" i="1"/>
  <c r="G493" i="1"/>
  <c r="D493" i="1"/>
  <c r="H493" i="1" s="1"/>
  <c r="C493" i="1"/>
  <c r="G492" i="1"/>
  <c r="D492" i="1"/>
  <c r="H492" i="1" s="1"/>
  <c r="C492" i="1"/>
  <c r="G491" i="1"/>
  <c r="D491" i="1"/>
  <c r="H491" i="1" s="1"/>
  <c r="C491" i="1"/>
  <c r="G490" i="1"/>
  <c r="D490" i="1"/>
  <c r="H490" i="1" s="1"/>
  <c r="C490" i="1"/>
  <c r="G489" i="1"/>
  <c r="D489" i="1"/>
  <c r="H489" i="1" s="1"/>
  <c r="C489" i="1"/>
  <c r="G488" i="1"/>
  <c r="D488" i="1"/>
  <c r="H488" i="1" s="1"/>
  <c r="C488" i="1"/>
  <c r="G487" i="1"/>
  <c r="D487" i="1"/>
  <c r="H487" i="1" s="1"/>
  <c r="C487" i="1"/>
  <c r="G486" i="1"/>
  <c r="D486" i="1"/>
  <c r="H486" i="1" s="1"/>
  <c r="C486" i="1"/>
  <c r="G484" i="1"/>
  <c r="D484" i="1"/>
  <c r="H484" i="1" s="1"/>
  <c r="C484" i="1"/>
  <c r="D483" i="1"/>
  <c r="H483" i="1" s="1"/>
  <c r="C483" i="1"/>
  <c r="G482" i="1"/>
  <c r="D482" i="1"/>
  <c r="H482" i="1" s="1"/>
  <c r="C482" i="1"/>
  <c r="D481" i="1"/>
  <c r="H481" i="1" s="1"/>
  <c r="C481" i="1"/>
  <c r="G480" i="1"/>
  <c r="D480" i="1"/>
  <c r="H480" i="1" s="1"/>
  <c r="C480" i="1"/>
  <c r="D479" i="1"/>
  <c r="H479" i="1" s="1"/>
  <c r="C479" i="1"/>
  <c r="G478" i="1"/>
  <c r="D478" i="1"/>
  <c r="H478" i="1" s="1"/>
  <c r="C478" i="1"/>
  <c r="D477" i="1"/>
  <c r="H477" i="1" s="1"/>
  <c r="C477" i="1"/>
  <c r="G476" i="1"/>
  <c r="D476" i="1"/>
  <c r="H476" i="1" s="1"/>
  <c r="C476" i="1"/>
  <c r="D475" i="1"/>
  <c r="H475" i="1" s="1"/>
  <c r="C475" i="1"/>
  <c r="G474" i="1"/>
  <c r="D474" i="1"/>
  <c r="H474" i="1" s="1"/>
  <c r="C474" i="1"/>
  <c r="D473" i="1"/>
  <c r="D472" i="1"/>
  <c r="G472" i="1" s="1"/>
  <c r="C472" i="1"/>
  <c r="H471" i="1"/>
  <c r="D471" i="1"/>
  <c r="G471" i="1" s="1"/>
  <c r="C471" i="1"/>
  <c r="D470" i="1"/>
  <c r="G470" i="1" s="1"/>
  <c r="C470" i="1"/>
  <c r="H469" i="1"/>
  <c r="D469" i="1"/>
  <c r="G469" i="1" s="1"/>
  <c r="C469" i="1"/>
  <c r="D468" i="1"/>
  <c r="G468" i="1" s="1"/>
  <c r="C468" i="1"/>
  <c r="H467" i="1"/>
  <c r="D467" i="1"/>
  <c r="G467" i="1" s="1"/>
  <c r="C467" i="1"/>
  <c r="D466" i="1"/>
  <c r="G466" i="1" s="1"/>
  <c r="C466" i="1"/>
  <c r="H465" i="1"/>
  <c r="D465" i="1"/>
  <c r="G465" i="1" s="1"/>
  <c r="C465" i="1"/>
  <c r="D464" i="1"/>
  <c r="G464" i="1" s="1"/>
  <c r="C464" i="1"/>
  <c r="H463" i="1"/>
  <c r="D463" i="1"/>
  <c r="G463" i="1" s="1"/>
  <c r="C463" i="1"/>
  <c r="D462" i="1"/>
  <c r="G462" i="1" s="1"/>
  <c r="C462" i="1"/>
  <c r="H461" i="1"/>
  <c r="D461" i="1"/>
  <c r="G461" i="1" s="1"/>
  <c r="C461" i="1"/>
  <c r="D460" i="1"/>
  <c r="G460" i="1" s="1"/>
  <c r="C460" i="1"/>
  <c r="H459" i="1"/>
  <c r="D459" i="1"/>
  <c r="G459" i="1" s="1"/>
  <c r="C459" i="1"/>
  <c r="D458" i="1"/>
  <c r="G458" i="1" s="1"/>
  <c r="C458" i="1"/>
  <c r="H457" i="1"/>
  <c r="D457" i="1"/>
  <c r="G457" i="1" s="1"/>
  <c r="C457" i="1"/>
  <c r="D456" i="1"/>
  <c r="G456" i="1" s="1"/>
  <c r="C456" i="1"/>
  <c r="H455" i="1"/>
  <c r="D455" i="1"/>
  <c r="G455" i="1" s="1"/>
  <c r="C455" i="1"/>
  <c r="D454" i="1"/>
  <c r="G454" i="1" s="1"/>
  <c r="C454" i="1"/>
  <c r="H453" i="1"/>
  <c r="D453" i="1"/>
  <c r="G453" i="1" s="1"/>
  <c r="C453" i="1"/>
  <c r="D452" i="1"/>
  <c r="G452" i="1" s="1"/>
  <c r="C452" i="1"/>
  <c r="H451" i="1"/>
  <c r="D451" i="1"/>
  <c r="G451" i="1" s="1"/>
  <c r="C451" i="1"/>
  <c r="D450" i="1"/>
  <c r="G450" i="1" s="1"/>
  <c r="C450" i="1"/>
  <c r="H449" i="1"/>
  <c r="D449" i="1"/>
  <c r="G449" i="1" s="1"/>
  <c r="C449" i="1"/>
  <c r="D448" i="1"/>
  <c r="G448" i="1" s="1"/>
  <c r="C448" i="1"/>
  <c r="H447" i="1"/>
  <c r="D447" i="1"/>
  <c r="G447" i="1" s="1"/>
  <c r="C447" i="1"/>
  <c r="H446" i="1"/>
  <c r="D446" i="1"/>
  <c r="G446" i="1" s="1"/>
  <c r="C446" i="1"/>
  <c r="H445" i="1"/>
  <c r="D445" i="1"/>
  <c r="G445" i="1" s="1"/>
  <c r="C445" i="1"/>
  <c r="H444" i="1"/>
  <c r="D444" i="1"/>
  <c r="G444" i="1" s="1"/>
  <c r="C444" i="1"/>
  <c r="H443" i="1"/>
  <c r="D443" i="1"/>
  <c r="G443" i="1" s="1"/>
  <c r="C443" i="1"/>
  <c r="H442" i="1"/>
  <c r="D442" i="1"/>
  <c r="G442" i="1" s="1"/>
  <c r="C442" i="1"/>
  <c r="H441" i="1"/>
  <c r="D441" i="1"/>
  <c r="G441" i="1" s="1"/>
  <c r="C441" i="1"/>
  <c r="H440" i="1"/>
  <c r="D440" i="1"/>
  <c r="G440" i="1" s="1"/>
  <c r="C440" i="1"/>
  <c r="H439" i="1"/>
  <c r="D439" i="1"/>
  <c r="G439" i="1" s="1"/>
  <c r="C439" i="1"/>
  <c r="H438" i="1"/>
  <c r="D438" i="1"/>
  <c r="G438" i="1" s="1"/>
  <c r="C438" i="1"/>
  <c r="H437" i="1"/>
  <c r="D437" i="1"/>
  <c r="G437" i="1" s="1"/>
  <c r="C437" i="1"/>
  <c r="H436" i="1"/>
  <c r="D436" i="1"/>
  <c r="G436" i="1" s="1"/>
  <c r="C436" i="1"/>
  <c r="H435" i="1"/>
  <c r="D435" i="1"/>
  <c r="G435" i="1" s="1"/>
  <c r="C435" i="1"/>
  <c r="H434" i="1"/>
  <c r="D434" i="1"/>
  <c r="G434" i="1" s="1"/>
  <c r="C434" i="1"/>
  <c r="H433" i="1"/>
  <c r="D433" i="1"/>
  <c r="G433" i="1" s="1"/>
  <c r="C433" i="1"/>
  <c r="H432" i="1"/>
  <c r="D432" i="1"/>
  <c r="G432" i="1" s="1"/>
  <c r="C432" i="1"/>
  <c r="H431" i="1"/>
  <c r="D431" i="1"/>
  <c r="G431" i="1" s="1"/>
  <c r="C431" i="1"/>
  <c r="H430" i="1"/>
  <c r="D430" i="1"/>
  <c r="G430" i="1" s="1"/>
  <c r="C430" i="1"/>
  <c r="H429" i="1"/>
  <c r="D429" i="1"/>
  <c r="G429" i="1" s="1"/>
  <c r="C429" i="1"/>
  <c r="H428" i="1"/>
  <c r="D428" i="1"/>
  <c r="G428" i="1" s="1"/>
  <c r="C428" i="1"/>
  <c r="H427" i="1"/>
  <c r="D427" i="1"/>
  <c r="G427" i="1" s="1"/>
  <c r="C427" i="1"/>
  <c r="H426" i="1"/>
  <c r="D426" i="1"/>
  <c r="G426" i="1" s="1"/>
  <c r="C426" i="1"/>
  <c r="D425" i="1"/>
  <c r="D423" i="1"/>
  <c r="H423" i="1" s="1"/>
  <c r="C423" i="1"/>
  <c r="D422" i="1"/>
  <c r="H422" i="1" s="1"/>
  <c r="C422" i="1"/>
  <c r="D421" i="1"/>
  <c r="H421" i="1" s="1"/>
  <c r="C421" i="1"/>
  <c r="D416" i="1"/>
  <c r="H416" i="1" s="1"/>
  <c r="C416" i="1"/>
  <c r="D415" i="1"/>
  <c r="H415" i="1" s="1"/>
  <c r="C415" i="1"/>
  <c r="D414" i="1"/>
  <c r="H414" i="1" s="1"/>
  <c r="C414" i="1"/>
  <c r="H411" i="1"/>
  <c r="D411" i="1"/>
  <c r="G411" i="1" s="1"/>
  <c r="C411" i="1"/>
  <c r="H410" i="1"/>
  <c r="D410" i="1"/>
  <c r="G410" i="1" s="1"/>
  <c r="C410" i="1"/>
  <c r="H409" i="1"/>
  <c r="D409" i="1"/>
  <c r="G409" i="1" s="1"/>
  <c r="C409" i="1"/>
  <c r="H408" i="1"/>
  <c r="D408" i="1"/>
  <c r="G408" i="1" s="1"/>
  <c r="C408" i="1"/>
  <c r="H407" i="1"/>
  <c r="D407" i="1"/>
  <c r="G407" i="1" s="1"/>
  <c r="C407" i="1"/>
  <c r="H406" i="1"/>
  <c r="D406" i="1"/>
  <c r="G406" i="1" s="1"/>
  <c r="C406" i="1"/>
  <c r="H405" i="1"/>
  <c r="D405" i="1"/>
  <c r="G405" i="1" s="1"/>
  <c r="C405" i="1"/>
  <c r="H404" i="1"/>
  <c r="D404" i="1"/>
  <c r="G404" i="1" s="1"/>
  <c r="C404" i="1"/>
  <c r="H403" i="1"/>
  <c r="D403" i="1"/>
  <c r="G403" i="1" s="1"/>
  <c r="C403" i="1"/>
  <c r="H402" i="1"/>
  <c r="D402" i="1"/>
  <c r="G402" i="1" s="1"/>
  <c r="C402" i="1"/>
  <c r="D401" i="1"/>
  <c r="G400" i="1"/>
  <c r="D400" i="1"/>
  <c r="H400" i="1" s="1"/>
  <c r="C400" i="1"/>
  <c r="G399" i="1"/>
  <c r="D399" i="1"/>
  <c r="H399" i="1" s="1"/>
  <c r="C399" i="1"/>
  <c r="G398" i="1"/>
  <c r="D398" i="1"/>
  <c r="H398" i="1" s="1"/>
  <c r="C398" i="1"/>
  <c r="G397" i="1"/>
  <c r="D397" i="1"/>
  <c r="H397" i="1" s="1"/>
  <c r="C397" i="1"/>
  <c r="G396" i="1"/>
  <c r="D396" i="1"/>
  <c r="H396" i="1" s="1"/>
  <c r="C396" i="1"/>
  <c r="G395" i="1"/>
  <c r="D395" i="1"/>
  <c r="H395" i="1" s="1"/>
  <c r="C395" i="1"/>
  <c r="G394" i="1"/>
  <c r="D394" i="1"/>
  <c r="H394" i="1" s="1"/>
  <c r="C394" i="1"/>
  <c r="G393" i="1"/>
  <c r="D393" i="1"/>
  <c r="H393" i="1" s="1"/>
  <c r="C393" i="1"/>
  <c r="G392" i="1"/>
  <c r="D392" i="1"/>
  <c r="H392" i="1" s="1"/>
  <c r="C392" i="1"/>
  <c r="G391" i="1"/>
  <c r="D391" i="1"/>
  <c r="H391" i="1" s="1"/>
  <c r="C391" i="1"/>
  <c r="G390" i="1"/>
  <c r="D390" i="1"/>
  <c r="H390" i="1" s="1"/>
  <c r="C390" i="1"/>
  <c r="G389" i="1"/>
  <c r="D389" i="1"/>
  <c r="H389" i="1" s="1"/>
  <c r="C389" i="1"/>
  <c r="G388" i="1"/>
  <c r="D388" i="1"/>
  <c r="H388" i="1" s="1"/>
  <c r="C388" i="1"/>
  <c r="G387" i="1"/>
  <c r="D387" i="1"/>
  <c r="H387" i="1" s="1"/>
  <c r="C387" i="1"/>
  <c r="G386" i="1"/>
  <c r="D386" i="1"/>
  <c r="H386" i="1" s="1"/>
  <c r="C386" i="1"/>
  <c r="G385" i="1"/>
  <c r="D385" i="1"/>
  <c r="H385" i="1" s="1"/>
  <c r="C385" i="1"/>
  <c r="G384" i="1"/>
  <c r="D384" i="1"/>
  <c r="H384" i="1" s="1"/>
  <c r="C384" i="1"/>
  <c r="G383" i="1"/>
  <c r="D383" i="1"/>
  <c r="H383" i="1" s="1"/>
  <c r="C383" i="1"/>
  <c r="G382" i="1"/>
  <c r="D382" i="1"/>
  <c r="H382" i="1" s="1"/>
  <c r="C382" i="1"/>
  <c r="G381" i="1"/>
  <c r="D381" i="1"/>
  <c r="H381" i="1" s="1"/>
  <c r="C381" i="1"/>
  <c r="G380" i="1"/>
  <c r="D380" i="1"/>
  <c r="H380" i="1" s="1"/>
  <c r="C380" i="1"/>
  <c r="G379" i="1"/>
  <c r="D379" i="1"/>
  <c r="H379" i="1" s="1"/>
  <c r="C379" i="1"/>
  <c r="G378" i="1"/>
  <c r="D378" i="1"/>
  <c r="H378" i="1" s="1"/>
  <c r="C378" i="1"/>
  <c r="G377" i="1"/>
  <c r="D377" i="1"/>
  <c r="H377" i="1" s="1"/>
  <c r="C377" i="1"/>
  <c r="G376" i="1"/>
  <c r="D376" i="1"/>
  <c r="H376" i="1" s="1"/>
  <c r="C376" i="1"/>
  <c r="G375" i="1"/>
  <c r="D375" i="1"/>
  <c r="H375" i="1" s="1"/>
  <c r="C375" i="1"/>
  <c r="G374" i="1"/>
  <c r="D374" i="1"/>
  <c r="H374" i="1" s="1"/>
  <c r="C374" i="1"/>
  <c r="G373" i="1"/>
  <c r="D373" i="1"/>
  <c r="H373" i="1" s="1"/>
  <c r="C373" i="1"/>
  <c r="G372" i="1"/>
  <c r="D372" i="1"/>
  <c r="H372" i="1" s="1"/>
  <c r="C372" i="1"/>
  <c r="G371" i="1"/>
  <c r="D371" i="1"/>
  <c r="H371" i="1" s="1"/>
  <c r="C371" i="1"/>
  <c r="G370" i="1"/>
  <c r="D370" i="1"/>
  <c r="H370" i="1" s="1"/>
  <c r="C370" i="1"/>
  <c r="G369" i="1"/>
  <c r="D369" i="1"/>
  <c r="H369" i="1" s="1"/>
  <c r="C369" i="1"/>
  <c r="G368" i="1"/>
  <c r="D368" i="1"/>
  <c r="H368" i="1" s="1"/>
  <c r="C368" i="1"/>
  <c r="G367" i="1"/>
  <c r="D367" i="1"/>
  <c r="H367" i="1" s="1"/>
  <c r="C367" i="1"/>
  <c r="G366" i="1"/>
  <c r="D366" i="1"/>
  <c r="H366" i="1" s="1"/>
  <c r="C366" i="1"/>
  <c r="G365" i="1"/>
  <c r="D365" i="1"/>
  <c r="H365" i="1" s="1"/>
  <c r="C365" i="1"/>
  <c r="G364" i="1"/>
  <c r="D364" i="1"/>
  <c r="H364" i="1" s="1"/>
  <c r="C364" i="1"/>
  <c r="G363" i="1"/>
  <c r="D363" i="1"/>
  <c r="H363" i="1" s="1"/>
  <c r="C363" i="1"/>
  <c r="G362" i="1"/>
  <c r="D362" i="1"/>
  <c r="H362" i="1" s="1"/>
  <c r="C362" i="1"/>
  <c r="G361" i="1"/>
  <c r="D361" i="1"/>
  <c r="H361" i="1" s="1"/>
  <c r="C361" i="1"/>
  <c r="G360" i="1"/>
  <c r="D360" i="1"/>
  <c r="H360" i="1" s="1"/>
  <c r="C360" i="1"/>
  <c r="G359" i="1"/>
  <c r="D359" i="1"/>
  <c r="H359" i="1" s="1"/>
  <c r="C359" i="1"/>
  <c r="G358" i="1"/>
  <c r="D358" i="1"/>
  <c r="H358" i="1" s="1"/>
  <c r="C358" i="1"/>
  <c r="G357" i="1"/>
  <c r="D357" i="1"/>
  <c r="H357" i="1" s="1"/>
  <c r="C357" i="1"/>
  <c r="G356" i="1"/>
  <c r="D356" i="1"/>
  <c r="H356" i="1" s="1"/>
  <c r="C356" i="1"/>
  <c r="D355" i="1"/>
  <c r="D354" i="1"/>
  <c r="H354" i="1" s="1"/>
  <c r="C354" i="1"/>
  <c r="D353" i="1"/>
  <c r="H353" i="1" s="1"/>
  <c r="C353" i="1"/>
  <c r="D352" i="1"/>
  <c r="H352" i="1" s="1"/>
  <c r="C352" i="1"/>
  <c r="D351" i="1"/>
  <c r="H351" i="1" s="1"/>
  <c r="C351" i="1"/>
  <c r="D350" i="1"/>
  <c r="H350" i="1" s="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D302" i="1"/>
  <c r="G302" i="1" s="1"/>
  <c r="C302" i="1"/>
  <c r="H301" i="1"/>
  <c r="D301" i="1"/>
  <c r="G301" i="1" s="1"/>
  <c r="C301" i="1"/>
  <c r="H300" i="1"/>
  <c r="D300" i="1"/>
  <c r="G300" i="1" s="1"/>
  <c r="C300" i="1"/>
  <c r="H299" i="1"/>
  <c r="D299" i="1"/>
  <c r="G299" i="1" s="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G216" i="1"/>
  <c r="D216" i="1"/>
  <c r="H216" i="1" s="1"/>
  <c r="C216" i="1"/>
  <c r="G215" i="1"/>
  <c r="D215" i="1"/>
  <c r="H215" i="1" s="1"/>
  <c r="C215" i="1"/>
  <c r="G214" i="1"/>
  <c r="D214" i="1"/>
  <c r="H214" i="1" s="1"/>
  <c r="C214" i="1"/>
  <c r="G213" i="1"/>
  <c r="D213" i="1"/>
  <c r="H213" i="1" s="1"/>
  <c r="C213" i="1"/>
  <c r="G212" i="1"/>
  <c r="D212" i="1"/>
  <c r="H212" i="1" s="1"/>
  <c r="C212" i="1"/>
  <c r="G211" i="1"/>
  <c r="D211" i="1"/>
  <c r="H211" i="1" s="1"/>
  <c r="C211" i="1"/>
  <c r="G210" i="1"/>
  <c r="D210" i="1"/>
  <c r="H210" i="1" s="1"/>
  <c r="C210" i="1"/>
  <c r="G209" i="1"/>
  <c r="D209" i="1"/>
  <c r="H209" i="1" s="1"/>
  <c r="C209" i="1"/>
  <c r="G208" i="1"/>
  <c r="D208" i="1"/>
  <c r="H208" i="1" s="1"/>
  <c r="C208" i="1"/>
  <c r="G207" i="1"/>
  <c r="D207" i="1"/>
  <c r="H207" i="1" s="1"/>
  <c r="C207" i="1"/>
  <c r="G206" i="1"/>
  <c r="D206" i="1"/>
  <c r="H206" i="1" s="1"/>
  <c r="C206" i="1"/>
  <c r="G205" i="1"/>
  <c r="D205" i="1"/>
  <c r="H205" i="1" s="1"/>
  <c r="C205" i="1"/>
  <c r="G204" i="1"/>
  <c r="D204" i="1"/>
  <c r="H204" i="1" s="1"/>
  <c r="C204" i="1"/>
  <c r="G203" i="1"/>
  <c r="D203" i="1"/>
  <c r="H203" i="1" s="1"/>
  <c r="C203" i="1"/>
  <c r="G202" i="1"/>
  <c r="D202" i="1"/>
  <c r="H202" i="1" s="1"/>
  <c r="C202" i="1"/>
  <c r="G201" i="1"/>
  <c r="D201" i="1"/>
  <c r="H201" i="1" s="1"/>
  <c r="C201" i="1"/>
  <c r="G200" i="1"/>
  <c r="D200" i="1"/>
  <c r="H200" i="1" s="1"/>
  <c r="C200" i="1"/>
  <c r="G199" i="1"/>
  <c r="D199" i="1"/>
  <c r="H199" i="1" s="1"/>
  <c r="C199" i="1"/>
  <c r="G198" i="1"/>
  <c r="D198" i="1"/>
  <c r="H198" i="1" s="1"/>
  <c r="C198" i="1"/>
  <c r="G197" i="1"/>
  <c r="D197" i="1"/>
  <c r="H197" i="1" s="1"/>
  <c r="C197" i="1"/>
  <c r="G196" i="1"/>
  <c r="D196" i="1"/>
  <c r="H196" i="1" s="1"/>
  <c r="C196" i="1"/>
  <c r="G195" i="1"/>
  <c r="D195" i="1"/>
  <c r="H195" i="1" s="1"/>
  <c r="C195" i="1"/>
  <c r="G194" i="1"/>
  <c r="D194" i="1"/>
  <c r="H194" i="1" s="1"/>
  <c r="C194" i="1"/>
  <c r="G193" i="1"/>
  <c r="D193" i="1"/>
  <c r="H193" i="1" s="1"/>
  <c r="C193" i="1"/>
  <c r="G192" i="1"/>
  <c r="D192" i="1"/>
  <c r="H192" i="1" s="1"/>
  <c r="C192" i="1"/>
  <c r="G191" i="1"/>
  <c r="D191" i="1"/>
  <c r="H191" i="1" s="1"/>
  <c r="C191" i="1"/>
  <c r="G190" i="1"/>
  <c r="D190" i="1"/>
  <c r="H190" i="1" s="1"/>
  <c r="C190" i="1"/>
  <c r="G189" i="1"/>
  <c r="D189" i="1"/>
  <c r="H189" i="1" s="1"/>
  <c r="C189" i="1"/>
  <c r="G188" i="1"/>
  <c r="D188" i="1"/>
  <c r="H188" i="1" s="1"/>
  <c r="C188" i="1"/>
  <c r="G187" i="1"/>
  <c r="D187" i="1"/>
  <c r="H187" i="1" s="1"/>
  <c r="C187" i="1"/>
  <c r="G186" i="1"/>
  <c r="D186" i="1"/>
  <c r="H186" i="1" s="1"/>
  <c r="C186" i="1"/>
  <c r="G185" i="1"/>
  <c r="D185" i="1"/>
  <c r="H185" i="1" s="1"/>
  <c r="C185" i="1"/>
  <c r="G184" i="1"/>
  <c r="D184" i="1"/>
  <c r="H184" i="1" s="1"/>
  <c r="C184" i="1"/>
  <c r="G183" i="1"/>
  <c r="D183" i="1"/>
  <c r="H183" i="1" s="1"/>
  <c r="C183" i="1"/>
  <c r="G182" i="1"/>
  <c r="D182" i="1"/>
  <c r="H182" i="1" s="1"/>
  <c r="C182" i="1"/>
  <c r="G181" i="1"/>
  <c r="D181" i="1"/>
  <c r="H181" i="1" s="1"/>
  <c r="C181" i="1"/>
  <c r="G180" i="1"/>
  <c r="D180" i="1"/>
  <c r="H180" i="1" s="1"/>
  <c r="C180" i="1"/>
  <c r="G179" i="1"/>
  <c r="D179" i="1"/>
  <c r="H179" i="1" s="1"/>
  <c r="C179" i="1"/>
  <c r="G178" i="1"/>
  <c r="D178" i="1"/>
  <c r="H178" i="1" s="1"/>
  <c r="C178" i="1"/>
  <c r="G177" i="1"/>
  <c r="D177" i="1"/>
  <c r="H177" i="1" s="1"/>
  <c r="C177" i="1"/>
  <c r="G176" i="1"/>
  <c r="D176" i="1"/>
  <c r="H176" i="1" s="1"/>
  <c r="C176" i="1"/>
  <c r="G175" i="1"/>
  <c r="D175" i="1"/>
  <c r="H175" i="1" s="1"/>
  <c r="C175" i="1"/>
  <c r="G174" i="1"/>
  <c r="D174" i="1"/>
  <c r="H174" i="1" s="1"/>
  <c r="C174" i="1"/>
  <c r="G173" i="1"/>
  <c r="D173" i="1"/>
  <c r="H173" i="1" s="1"/>
  <c r="C173" i="1"/>
  <c r="G172" i="1"/>
  <c r="D172" i="1"/>
  <c r="H172" i="1" s="1"/>
  <c r="C172" i="1"/>
  <c r="G171" i="1"/>
  <c r="D171" i="1"/>
  <c r="H171" i="1" s="1"/>
  <c r="C171" i="1"/>
  <c r="G170" i="1"/>
  <c r="D170" i="1"/>
  <c r="H170" i="1" s="1"/>
  <c r="C170" i="1"/>
  <c r="G169" i="1"/>
  <c r="D169" i="1"/>
  <c r="H169" i="1" s="1"/>
  <c r="C169" i="1"/>
  <c r="G168" i="1"/>
  <c r="D168" i="1"/>
  <c r="H168" i="1" s="1"/>
  <c r="C168" i="1"/>
  <c r="G167" i="1"/>
  <c r="D167" i="1"/>
  <c r="H167" i="1" s="1"/>
  <c r="C167" i="1"/>
  <c r="G166" i="1"/>
  <c r="D166" i="1"/>
  <c r="H166" i="1" s="1"/>
  <c r="C166" i="1"/>
  <c r="G165" i="1"/>
  <c r="D165" i="1"/>
  <c r="H165" i="1" s="1"/>
  <c r="C165" i="1"/>
  <c r="G164" i="1"/>
  <c r="D164" i="1"/>
  <c r="H164" i="1" s="1"/>
  <c r="C164" i="1"/>
  <c r="G163" i="1"/>
  <c r="D163" i="1"/>
  <c r="H163" i="1" s="1"/>
  <c r="C163" i="1"/>
  <c r="G162" i="1"/>
  <c r="D162" i="1"/>
  <c r="H162" i="1" s="1"/>
  <c r="C162" i="1"/>
  <c r="G161" i="1"/>
  <c r="D161" i="1"/>
  <c r="H161" i="1" s="1"/>
  <c r="C161" i="1"/>
  <c r="D160" i="1"/>
  <c r="D159" i="1"/>
  <c r="H159" i="1" s="1"/>
  <c r="C159" i="1"/>
  <c r="D158" i="1"/>
  <c r="H158" i="1" s="1"/>
  <c r="C158" i="1"/>
  <c r="D157" i="1"/>
  <c r="H157" i="1" s="1"/>
  <c r="C157" i="1"/>
  <c r="D156" i="1"/>
  <c r="H156" i="1" s="1"/>
  <c r="C156" i="1"/>
  <c r="D155" i="1"/>
  <c r="H155" i="1" s="1"/>
  <c r="C155" i="1"/>
  <c r="D154" i="1"/>
  <c r="H154" i="1" s="1"/>
  <c r="C154" i="1"/>
  <c r="D153" i="1"/>
  <c r="H153" i="1" s="1"/>
  <c r="C153" i="1"/>
  <c r="D152" i="1"/>
  <c r="H152" i="1" s="1"/>
  <c r="C152" i="1"/>
  <c r="D151" i="1"/>
  <c r="H151" i="1" s="1"/>
  <c r="C151" i="1"/>
  <c r="D150" i="1"/>
  <c r="H150" i="1" s="1"/>
  <c r="C150" i="1"/>
  <c r="D149" i="1"/>
  <c r="H149" i="1" s="1"/>
  <c r="C149" i="1"/>
  <c r="H147" i="1"/>
  <c r="G147" i="1"/>
  <c r="D147" i="1"/>
  <c r="C147" i="1"/>
  <c r="H146" i="1"/>
  <c r="G146" i="1"/>
  <c r="D146" i="1"/>
  <c r="C146" i="1"/>
  <c r="H145" i="1"/>
  <c r="G145" i="1"/>
  <c r="D145" i="1"/>
  <c r="C145" i="1"/>
  <c r="H144" i="1"/>
  <c r="G144" i="1"/>
  <c r="D144" i="1"/>
  <c r="C144" i="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C102" i="1"/>
  <c r="H102"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C78" i="1"/>
  <c r="H78"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5" i="1"/>
  <c r="D44" i="1"/>
  <c r="C44" i="1"/>
  <c r="H44" i="1" s="1"/>
  <c r="D43" i="1"/>
  <c r="C43" i="1"/>
  <c r="H43" i="1" s="1"/>
  <c r="D42" i="1"/>
  <c r="C42" i="1"/>
  <c r="H42" i="1" s="1"/>
  <c r="D41" i="1"/>
  <c r="C41" i="1"/>
  <c r="H41" i="1" s="1"/>
  <c r="D40" i="1"/>
  <c r="C40" i="1"/>
  <c r="H40" i="1" s="1"/>
  <c r="D39" i="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C3" i="1"/>
  <c r="H3" i="1" s="1"/>
  <c r="E325" i="9" l="1"/>
  <c r="B325" i="9" s="1"/>
  <c r="E311" i="9"/>
  <c r="B311" i="9" s="1"/>
  <c r="E319" i="9"/>
  <c r="G1683" i="1"/>
  <c r="I41" i="3"/>
  <c r="H1660" i="1"/>
  <c r="G1639" i="1"/>
  <c r="G1635" i="1"/>
  <c r="H594" i="1"/>
  <c r="G594" i="1"/>
  <c r="H598" i="1"/>
  <c r="G598" i="1"/>
  <c r="H602" i="1"/>
  <c r="G602" i="1"/>
  <c r="H604" i="1"/>
  <c r="G604" i="1"/>
  <c r="H608" i="1"/>
  <c r="G608" i="1"/>
  <c r="H612" i="1"/>
  <c r="G612" i="1"/>
  <c r="H614" i="1"/>
  <c r="G614" i="1"/>
  <c r="H618" i="1"/>
  <c r="G618" i="1"/>
  <c r="H620" i="1"/>
  <c r="G620" i="1"/>
  <c r="H622" i="1"/>
  <c r="G622" i="1"/>
  <c r="G766" i="1"/>
  <c r="H766" i="1"/>
  <c r="G782" i="1"/>
  <c r="H782" i="1"/>
  <c r="G798" i="1"/>
  <c r="H798" i="1"/>
  <c r="G814" i="1"/>
  <c r="H814" i="1"/>
  <c r="G842" i="1"/>
  <c r="H842" i="1"/>
  <c r="G858" i="1"/>
  <c r="H858" i="1"/>
  <c r="G874" i="1"/>
  <c r="H874" i="1"/>
  <c r="G890" i="1"/>
  <c r="H890" i="1"/>
  <c r="G906" i="1"/>
  <c r="H906" i="1"/>
  <c r="G922" i="1"/>
  <c r="H922" i="1"/>
  <c r="G938" i="1"/>
  <c r="H938" i="1"/>
  <c r="H592" i="1"/>
  <c r="G592" i="1"/>
  <c r="H596" i="1"/>
  <c r="G596" i="1"/>
  <c r="H600" i="1"/>
  <c r="G600" i="1"/>
  <c r="H606" i="1"/>
  <c r="G606" i="1"/>
  <c r="H610" i="1"/>
  <c r="G610" i="1"/>
  <c r="H616" i="1"/>
  <c r="G616" i="1"/>
  <c r="G149" i="1"/>
  <c r="G150" i="1"/>
  <c r="G151" i="1"/>
  <c r="G152" i="1"/>
  <c r="G153" i="1"/>
  <c r="G154" i="1"/>
  <c r="G155" i="1"/>
  <c r="G156" i="1"/>
  <c r="G157" i="1"/>
  <c r="G158" i="1"/>
  <c r="G159" i="1"/>
  <c r="G350" i="1"/>
  <c r="G351" i="1"/>
  <c r="G352" i="1"/>
  <c r="G353" i="1"/>
  <c r="G354" i="1"/>
  <c r="G414" i="1"/>
  <c r="G415" i="1"/>
  <c r="G416" i="1"/>
  <c r="G421" i="1"/>
  <c r="G422" i="1"/>
  <c r="G423" i="1"/>
  <c r="H450" i="1"/>
  <c r="H454" i="1"/>
  <c r="H458" i="1"/>
  <c r="H462" i="1"/>
  <c r="H466" i="1"/>
  <c r="H470" i="1"/>
  <c r="G477" i="1"/>
  <c r="G481" i="1"/>
  <c r="G532" i="1"/>
  <c r="G536" i="1"/>
  <c r="G540" i="1"/>
  <c r="G544" i="1"/>
  <c r="G548" i="1"/>
  <c r="G552" i="1"/>
  <c r="G556" i="1"/>
  <c r="G560" i="1"/>
  <c r="G564" i="1"/>
  <c r="G624" i="1"/>
  <c r="G628" i="1"/>
  <c r="G632" i="1"/>
  <c r="G762" i="1"/>
  <c r="H762" i="1"/>
  <c r="G778" i="1"/>
  <c r="H778" i="1"/>
  <c r="G794" i="1"/>
  <c r="H794" i="1"/>
  <c r="G810" i="1"/>
  <c r="H810" i="1"/>
  <c r="G826" i="1"/>
  <c r="H826" i="1"/>
  <c r="G834" i="1"/>
  <c r="H834" i="1"/>
  <c r="G846" i="1"/>
  <c r="H846" i="1"/>
  <c r="G862" i="1"/>
  <c r="H862" i="1"/>
  <c r="G878" i="1"/>
  <c r="H878" i="1"/>
  <c r="G894" i="1"/>
  <c r="H894" i="1"/>
  <c r="G910" i="1"/>
  <c r="H910" i="1"/>
  <c r="G926" i="1"/>
  <c r="H926" i="1"/>
  <c r="G942" i="1"/>
  <c r="H942"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619" i="1"/>
  <c r="G619" i="1"/>
  <c r="H621" i="1"/>
  <c r="G621" i="1"/>
  <c r="G774" i="1"/>
  <c r="H774" i="1"/>
  <c r="G790" i="1"/>
  <c r="H790" i="1"/>
  <c r="G806" i="1"/>
  <c r="H806" i="1"/>
  <c r="G822" i="1"/>
  <c r="H822" i="1"/>
  <c r="G850" i="1"/>
  <c r="H850" i="1"/>
  <c r="G866" i="1"/>
  <c r="H866" i="1"/>
  <c r="G882" i="1"/>
  <c r="H882" i="1"/>
  <c r="G898" i="1"/>
  <c r="H898" i="1"/>
  <c r="G914" i="1"/>
  <c r="H914" i="1"/>
  <c r="G930" i="1"/>
  <c r="H930"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H448" i="1"/>
  <c r="H452" i="1"/>
  <c r="H456" i="1"/>
  <c r="H460" i="1"/>
  <c r="H464" i="1"/>
  <c r="H468" i="1"/>
  <c r="H472" i="1"/>
  <c r="G475" i="1"/>
  <c r="G479" i="1"/>
  <c r="G483" i="1"/>
  <c r="G534" i="1"/>
  <c r="G538" i="1"/>
  <c r="G542" i="1"/>
  <c r="G546" i="1"/>
  <c r="G550" i="1"/>
  <c r="G554" i="1"/>
  <c r="G558" i="1"/>
  <c r="G562" i="1"/>
  <c r="G626" i="1"/>
  <c r="G630" i="1"/>
  <c r="G770" i="1"/>
  <c r="H770" i="1"/>
  <c r="G786" i="1"/>
  <c r="H786" i="1"/>
  <c r="G802" i="1"/>
  <c r="H802" i="1"/>
  <c r="G818" i="1"/>
  <c r="H818" i="1"/>
  <c r="G830" i="1"/>
  <c r="H830" i="1"/>
  <c r="G838" i="1"/>
  <c r="H838" i="1"/>
  <c r="G854" i="1"/>
  <c r="H854" i="1"/>
  <c r="G870" i="1"/>
  <c r="H870" i="1"/>
  <c r="G886" i="1"/>
  <c r="H886" i="1"/>
  <c r="G902" i="1"/>
  <c r="H902" i="1"/>
  <c r="G918" i="1"/>
  <c r="H918" i="1"/>
  <c r="G934" i="1"/>
  <c r="H934" i="1"/>
  <c r="H829" i="1"/>
  <c r="H833" i="1"/>
  <c r="H837" i="1"/>
  <c r="H841" i="1"/>
  <c r="H845" i="1"/>
  <c r="H849" i="1"/>
  <c r="H853" i="1"/>
  <c r="H857" i="1"/>
  <c r="H861" i="1"/>
  <c r="H865" i="1"/>
  <c r="H869" i="1"/>
  <c r="H873" i="1"/>
  <c r="H877" i="1"/>
  <c r="H881" i="1"/>
  <c r="H885" i="1"/>
  <c r="H889" i="1"/>
  <c r="H893" i="1"/>
  <c r="H897" i="1"/>
  <c r="H901" i="1"/>
  <c r="H905" i="1"/>
  <c r="H909" i="1"/>
  <c r="H913" i="1"/>
  <c r="H917" i="1"/>
  <c r="H921" i="1"/>
  <c r="H925" i="1"/>
  <c r="H929" i="1"/>
  <c r="H933" i="1"/>
  <c r="H937" i="1"/>
  <c r="H941"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1248" i="1"/>
  <c r="G1248" i="1"/>
  <c r="H1250" i="1"/>
  <c r="G1250" i="1"/>
  <c r="H1252" i="1"/>
  <c r="G1252" i="1"/>
  <c r="H1256" i="1"/>
  <c r="G1256" i="1"/>
  <c r="H1258" i="1"/>
  <c r="G1258" i="1"/>
  <c r="H1260" i="1"/>
  <c r="G1260" i="1"/>
  <c r="H1262" i="1"/>
  <c r="G1262" i="1"/>
  <c r="H1264" i="1"/>
  <c r="G1264" i="1"/>
  <c r="H1266" i="1"/>
  <c r="G1266" i="1"/>
  <c r="H1268" i="1"/>
  <c r="G1268" i="1"/>
  <c r="H1270" i="1"/>
  <c r="G1270" i="1"/>
  <c r="H1272" i="1"/>
  <c r="G127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H1300" i="1"/>
  <c r="G1300"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E6" i="4"/>
  <c r="E152" i="4"/>
  <c r="F309" i="4"/>
  <c r="F407" i="4"/>
  <c r="D406" i="4"/>
  <c r="E430" i="4"/>
  <c r="F492" i="4"/>
  <c r="D491" i="4"/>
  <c r="D571" i="4"/>
  <c r="F578" i="4"/>
  <c r="E35" i="6"/>
  <c r="D1438" i="1"/>
  <c r="H1438" i="1" s="1"/>
  <c r="C1517" i="1"/>
  <c r="F122" i="6"/>
  <c r="D114" i="6"/>
  <c r="G1246" i="1"/>
  <c r="H1431" i="1"/>
  <c r="G1431" i="1"/>
  <c r="H1433" i="1"/>
  <c r="G1433" i="1"/>
  <c r="H1435" i="1"/>
  <c r="G1435" i="1"/>
  <c r="H1437" i="1"/>
  <c r="G1437" i="1"/>
  <c r="F107" i="4"/>
  <c r="F140" i="4"/>
  <c r="F222" i="4"/>
  <c r="D221" i="4"/>
  <c r="E491" i="4"/>
  <c r="D485" i="1" s="1"/>
  <c r="D522" i="4"/>
  <c r="E584" i="4"/>
  <c r="G335" i="9"/>
  <c r="E335" i="9" s="1"/>
  <c r="B335" i="9" s="1"/>
  <c r="F177" i="5"/>
  <c r="D176" i="5"/>
  <c r="G1245" i="1"/>
  <c r="H1247" i="1"/>
  <c r="G1247" i="1"/>
  <c r="H1249" i="1"/>
  <c r="G1249" i="1"/>
  <c r="H1251" i="1"/>
  <c r="G1251" i="1"/>
  <c r="H1253" i="1"/>
  <c r="G1253" i="1"/>
  <c r="H1255" i="1"/>
  <c r="G1255" i="1"/>
  <c r="H1257" i="1"/>
  <c r="G1257" i="1"/>
  <c r="H1259" i="1"/>
  <c r="G1259" i="1"/>
  <c r="H1261" i="1"/>
  <c r="G1261" i="1"/>
  <c r="H1263" i="1"/>
  <c r="G1263" i="1"/>
  <c r="H1265" i="1"/>
  <c r="G1265" i="1"/>
  <c r="H1267" i="1"/>
  <c r="G1267" i="1"/>
  <c r="H1269" i="1"/>
  <c r="G1269" i="1"/>
  <c r="H1271" i="1"/>
  <c r="G1271" i="1"/>
  <c r="H1273" i="1"/>
  <c r="G1273" i="1"/>
  <c r="H1275" i="1"/>
  <c r="G1275" i="1"/>
  <c r="H1277" i="1"/>
  <c r="G1277" i="1"/>
  <c r="H1279" i="1"/>
  <c r="G1279" i="1"/>
  <c r="H1281" i="1"/>
  <c r="G1281" i="1"/>
  <c r="H1283" i="1"/>
  <c r="G1283" i="1"/>
  <c r="H1285" i="1"/>
  <c r="G1285" i="1"/>
  <c r="H1287" i="1"/>
  <c r="G1287" i="1"/>
  <c r="H1289" i="1"/>
  <c r="G1289" i="1"/>
  <c r="H1291" i="1"/>
  <c r="G1291" i="1"/>
  <c r="H1293" i="1"/>
  <c r="G1293" i="1"/>
  <c r="H1295" i="1"/>
  <c r="G1295" i="1"/>
  <c r="H1297" i="1"/>
  <c r="G1297" i="1"/>
  <c r="H1299" i="1"/>
  <c r="G1299"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H1329" i="1"/>
  <c r="G1329"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D49" i="4"/>
  <c r="F64" i="4"/>
  <c r="F141" i="4"/>
  <c r="D273" i="4"/>
  <c r="F278" i="4"/>
  <c r="E308" i="4"/>
  <c r="F355" i="4"/>
  <c r="D354" i="4"/>
  <c r="F361" i="4"/>
  <c r="D360" i="4"/>
  <c r="D648" i="4"/>
  <c r="F427" i="4"/>
  <c r="F480" i="4"/>
  <c r="D479" i="4"/>
  <c r="D584" i="4"/>
  <c r="H1432" i="1"/>
  <c r="G1432" i="1"/>
  <c r="H1434" i="1"/>
  <c r="G1434" i="1"/>
  <c r="H1436" i="1"/>
  <c r="G1436" i="1"/>
  <c r="G1438" i="1"/>
  <c r="F7" i="4"/>
  <c r="F44" i="4"/>
  <c r="D43" i="4"/>
  <c r="F153" i="4"/>
  <c r="D164" i="4"/>
  <c r="F432" i="4"/>
  <c r="D431" i="4"/>
  <c r="F598" i="4"/>
  <c r="D597" i="4"/>
  <c r="I22" i="3"/>
  <c r="C1603" i="1"/>
  <c r="D25" i="8"/>
  <c r="C1601" i="1" s="1"/>
  <c r="D647" i="4"/>
  <c r="G222" i="9"/>
  <c r="E222" i="9" s="1"/>
  <c r="B222" i="9" s="1"/>
  <c r="G218" i="9"/>
  <c r="E218" i="9" s="1"/>
  <c r="B218" i="9" s="1"/>
  <c r="G214" i="9"/>
  <c r="E214" i="9" s="1"/>
  <c r="B214" i="9" s="1"/>
  <c r="G210" i="9"/>
  <c r="E210" i="9" s="1"/>
  <c r="B210" i="9" s="1"/>
  <c r="G226" i="9"/>
  <c r="E226" i="9" s="1"/>
  <c r="B226" i="9" s="1"/>
  <c r="E156" i="9"/>
  <c r="B156" i="9" s="1"/>
  <c r="D250" i="5"/>
  <c r="D35" i="6"/>
  <c r="F36" i="6"/>
  <c r="C1571" i="1"/>
  <c r="D38" i="7"/>
  <c r="C1582" i="1"/>
  <c r="D44" i="8"/>
  <c r="H19" i="9" s="1"/>
  <c r="E19" i="9" s="1"/>
  <c r="B19" i="9" s="1"/>
  <c r="D536" i="4"/>
  <c r="F13" i="5"/>
  <c r="D12" i="5"/>
  <c r="E69" i="5"/>
  <c r="E6" i="5" s="1"/>
  <c r="C1494" i="1"/>
  <c r="F99" i="6"/>
  <c r="D89" i="6"/>
  <c r="H1546" i="1"/>
  <c r="G1546" i="1"/>
  <c r="J1546" i="1"/>
  <c r="C1562" i="1"/>
  <c r="D22" i="7"/>
  <c r="C1622" i="1"/>
  <c r="B44" i="9"/>
  <c r="G24" i="9"/>
  <c r="E24" i="9" s="1"/>
  <c r="G227" i="9"/>
  <c r="E227" i="9" s="1"/>
  <c r="B227" i="9" s="1"/>
  <c r="G223" i="9"/>
  <c r="E223" i="9" s="1"/>
  <c r="B223" i="9" s="1"/>
  <c r="G219" i="9"/>
  <c r="E219" i="9" s="1"/>
  <c r="B219" i="9" s="1"/>
  <c r="G215" i="9"/>
  <c r="E215" i="9" s="1"/>
  <c r="B215" i="9" s="1"/>
  <c r="G211" i="9"/>
  <c r="E211" i="9" s="1"/>
  <c r="B211" i="9" s="1"/>
  <c r="D629" i="4"/>
  <c r="F656" i="4"/>
  <c r="F71" i="5"/>
  <c r="D70" i="5"/>
  <c r="G338" i="9"/>
  <c r="E338" i="9" s="1"/>
  <c r="B338" i="9" s="1"/>
  <c r="F218" i="5"/>
  <c r="D1485" i="1"/>
  <c r="E89" i="6"/>
  <c r="D1484" i="1" s="1"/>
  <c r="D1538" i="1"/>
  <c r="G296" i="9"/>
  <c r="E296" i="9" s="1"/>
  <c r="B296" i="9" s="1"/>
  <c r="G175" i="9"/>
  <c r="E175" i="9" s="1"/>
  <c r="B175" i="9" s="1"/>
  <c r="G177" i="9"/>
  <c r="E177" i="9" s="1"/>
  <c r="B177" i="9" s="1"/>
  <c r="H24" i="9"/>
  <c r="B28" i="9"/>
  <c r="B52" i="9"/>
  <c r="G300" i="9"/>
  <c r="E300" i="9" s="1"/>
  <c r="B300" i="9" s="1"/>
  <c r="F5" i="6"/>
  <c r="H1489" i="1"/>
  <c r="G1489" i="1"/>
  <c r="H1539" i="1"/>
  <c r="G1539" i="1"/>
  <c r="C1628" i="1"/>
  <c r="D51" i="8"/>
  <c r="C1627" i="1" s="1"/>
  <c r="G1648" i="1"/>
  <c r="H1648" i="1"/>
  <c r="G1668" i="1"/>
  <c r="H1668" i="1"/>
  <c r="B69" i="9"/>
  <c r="G314" i="9"/>
  <c r="E314" i="9" s="1"/>
  <c r="B314" i="9" s="1"/>
  <c r="H1643" i="1"/>
  <c r="G1643" i="1"/>
  <c r="H1510" i="1"/>
  <c r="G1510" i="1"/>
  <c r="H315" i="9"/>
  <c r="E315" i="9" s="1"/>
  <c r="B315" i="9" s="1"/>
  <c r="H314" i="9"/>
  <c r="E337" i="9"/>
  <c r="B337" i="9" s="1"/>
  <c r="H1513" i="1"/>
  <c r="G1513" i="1"/>
  <c r="G1555" i="1"/>
  <c r="H1576" i="1"/>
  <c r="G1576" i="1"/>
  <c r="H1594" i="1"/>
  <c r="G1594" i="1"/>
  <c r="G1633" i="1"/>
  <c r="H1633" i="1"/>
  <c r="G1653" i="1"/>
  <c r="H1653" i="1"/>
  <c r="G1673" i="1"/>
  <c r="H1673" i="1"/>
  <c r="E38" i="9"/>
  <c r="B38" i="9" s="1"/>
  <c r="E46" i="9"/>
  <c r="B46" i="9" s="1"/>
  <c r="E54" i="9"/>
  <c r="B54" i="9" s="1"/>
  <c r="B62" i="9"/>
  <c r="B71" i="9"/>
  <c r="E157" i="9"/>
  <c r="B157" i="9" s="1"/>
  <c r="E165" i="9"/>
  <c r="B165" i="9" s="1"/>
  <c r="E173" i="9"/>
  <c r="B173" i="9" s="1"/>
  <c r="B257" i="9"/>
  <c r="F283" i="9"/>
  <c r="B283" i="9" s="1"/>
  <c r="B289" i="9"/>
  <c r="G1646" i="1"/>
  <c r="H1646" i="1"/>
  <c r="D88" i="5"/>
  <c r="F150" i="5"/>
  <c r="E176" i="5"/>
  <c r="H1485" i="1"/>
  <c r="G1485" i="1"/>
  <c r="F94" i="6"/>
  <c r="E114" i="6"/>
  <c r="C1525" i="1"/>
  <c r="D129" i="6"/>
  <c r="D141" i="6" s="1"/>
  <c r="D6" i="7"/>
  <c r="D1555" i="1"/>
  <c r="H1555" i="1" s="1"/>
  <c r="E22" i="7"/>
  <c r="G1638" i="1"/>
  <c r="H1638" i="1"/>
  <c r="G1658" i="1"/>
  <c r="H1658" i="1"/>
  <c r="G1680" i="1"/>
  <c r="H1680" i="1"/>
  <c r="G225" i="9"/>
  <c r="E225" i="9" s="1"/>
  <c r="B225" i="9" s="1"/>
  <c r="H1655" i="1"/>
  <c r="G1655" i="1"/>
  <c r="H1619" i="1"/>
  <c r="G1619" i="1"/>
  <c r="G209" i="9"/>
  <c r="E209" i="9" s="1"/>
  <c r="B209" i="9" s="1"/>
  <c r="G213" i="9"/>
  <c r="E213" i="9" s="1"/>
  <c r="B213" i="9" s="1"/>
  <c r="G217" i="9"/>
  <c r="E217" i="9" s="1"/>
  <c r="B217" i="9" s="1"/>
  <c r="G221" i="9"/>
  <c r="E221" i="9" s="1"/>
  <c r="B221" i="9" s="1"/>
  <c r="H1611" i="1"/>
  <c r="G1611" i="1"/>
  <c r="H1590" i="1"/>
  <c r="G1590" i="1"/>
  <c r="J1568" i="1"/>
  <c r="G1568" i="1"/>
  <c r="I1568" i="1" s="1"/>
  <c r="H1568" i="1"/>
  <c r="H1502" i="1"/>
  <c r="G1502" i="1"/>
  <c r="G1584" i="1"/>
  <c r="H1584" i="1"/>
  <c r="G1613" i="1"/>
  <c r="H1613" i="1"/>
  <c r="H1663" i="1"/>
  <c r="G1663" i="1"/>
  <c r="G309" i="9"/>
  <c r="E309" i="9" s="1"/>
  <c r="B309" i="9" s="1"/>
  <c r="H308" i="9"/>
  <c r="G301" i="9"/>
  <c r="E301" i="9" s="1"/>
  <c r="B301"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H309" i="9"/>
  <c r="G308" i="9"/>
  <c r="G302" i="9"/>
  <c r="E302" i="9" s="1"/>
  <c r="B302" i="9" s="1"/>
  <c r="G180" i="9"/>
  <c r="E180" i="9" s="1"/>
  <c r="B180" i="9" s="1"/>
  <c r="H179" i="9"/>
  <c r="E179" i="9" s="1"/>
  <c r="B179" i="9" s="1"/>
  <c r="I10" i="9"/>
  <c r="E57" i="9"/>
  <c r="B57" i="9" s="1"/>
  <c r="E65" i="9"/>
  <c r="B65" i="9" s="1"/>
  <c r="E73" i="9"/>
  <c r="B73" i="9" s="1"/>
  <c r="B158" i="9"/>
  <c r="B162" i="9"/>
  <c r="B166" i="9"/>
  <c r="B170" i="9"/>
  <c r="G174" i="9"/>
  <c r="E174" i="9" s="1"/>
  <c r="B174" i="9" s="1"/>
  <c r="G176" i="9"/>
  <c r="E176" i="9" s="1"/>
  <c r="B176" i="9" s="1"/>
  <c r="G178" i="9"/>
  <c r="E178" i="9" s="1"/>
  <c r="B178" i="9" s="1"/>
  <c r="G208" i="9"/>
  <c r="E208" i="9" s="1"/>
  <c r="B208" i="9" s="1"/>
  <c r="G212" i="9"/>
  <c r="E212" i="9" s="1"/>
  <c r="B212" i="9" s="1"/>
  <c r="G216" i="9"/>
  <c r="E216" i="9" s="1"/>
  <c r="B216" i="9" s="1"/>
  <c r="G220" i="9"/>
  <c r="E220" i="9" s="1"/>
  <c r="B220" i="9" s="1"/>
  <c r="G224" i="9"/>
  <c r="E224" i="9" s="1"/>
  <c r="B224" i="9" s="1"/>
  <c r="L228" i="9"/>
  <c r="F228" i="9" s="1"/>
  <c r="B228" i="9" s="1"/>
  <c r="F231" i="9"/>
  <c r="B231" i="9" s="1"/>
  <c r="F232" i="9"/>
  <c r="B232" i="9" s="1"/>
  <c r="F235" i="9"/>
  <c r="B235" i="9" s="1"/>
  <c r="F236" i="9"/>
  <c r="B236" i="9" s="1"/>
  <c r="F239" i="9"/>
  <c r="B239" i="9" s="1"/>
  <c r="F240" i="9"/>
  <c r="B240" i="9" s="1"/>
  <c r="F243" i="9"/>
  <c r="B243" i="9" s="1"/>
  <c r="F244" i="9"/>
  <c r="B244" i="9" s="1"/>
  <c r="F247" i="9"/>
  <c r="B247" i="9" s="1"/>
  <c r="F248" i="9"/>
  <c r="B248" i="9" s="1"/>
  <c r="F251" i="9"/>
  <c r="B251" i="9" s="1"/>
  <c r="F252" i="9"/>
  <c r="B252" i="9" s="1"/>
  <c r="F255" i="9"/>
  <c r="B255" i="9" s="1"/>
  <c r="B261" i="9"/>
  <c r="F271" i="9"/>
  <c r="B271" i="9" s="1"/>
  <c r="B277" i="9"/>
  <c r="F287" i="9"/>
  <c r="B287" i="9" s="1"/>
  <c r="G1650" i="1"/>
  <c r="H1650" i="1"/>
  <c r="G1593" i="1"/>
  <c r="H1593" i="1"/>
  <c r="H1578" i="1"/>
  <c r="G1578" i="1"/>
  <c r="J1578" i="1"/>
  <c r="H1573" i="1"/>
  <c r="G1573" i="1"/>
  <c r="I1573" i="1" s="1"/>
  <c r="J1573" i="1"/>
  <c r="B339" i="9"/>
  <c r="G1654" i="1"/>
  <c r="H1654" i="1"/>
  <c r="G1642" i="1"/>
  <c r="H1642" i="1"/>
  <c r="G1618" i="1"/>
  <c r="H1618" i="1"/>
  <c r="G1610" i="1"/>
  <c r="H1610" i="1"/>
  <c r="J1579" i="1"/>
  <c r="G1579" i="1"/>
  <c r="H1569" i="1"/>
  <c r="G1569" i="1"/>
  <c r="I1569" i="1" s="1"/>
  <c r="I1567" i="1"/>
  <c r="I1566" i="1"/>
  <c r="I1563" i="1"/>
  <c r="I1540" i="1"/>
  <c r="H1506" i="1"/>
  <c r="G1506" i="1"/>
  <c r="H1482" i="1"/>
  <c r="G1482" i="1"/>
  <c r="E307" i="9"/>
  <c r="B307" i="9" s="1"/>
  <c r="B312" i="9"/>
  <c r="B319" i="9"/>
  <c r="B323" i="9"/>
  <c r="B327" i="9"/>
  <c r="B331" i="9"/>
  <c r="E334" i="9"/>
  <c r="B334" i="9" s="1"/>
  <c r="G1682" i="1"/>
  <c r="H1682" i="1"/>
  <c r="G1678" i="1"/>
  <c r="H1678" i="1"/>
  <c r="G1670" i="1"/>
  <c r="H1670" i="1"/>
  <c r="G1666" i="1"/>
  <c r="H1666" i="1"/>
  <c r="G1659" i="1"/>
  <c r="G1651" i="1"/>
  <c r="G1647" i="1"/>
  <c r="G1630" i="1"/>
  <c r="H1630" i="1"/>
  <c r="G1626" i="1"/>
  <c r="H1626" i="1"/>
  <c r="G1614" i="1"/>
  <c r="H1614" i="1"/>
  <c r="G1606" i="1"/>
  <c r="H1606" i="1"/>
  <c r="G1598" i="1"/>
  <c r="H1598" i="1"/>
  <c r="G1587" i="1"/>
  <c r="H1585" i="1"/>
  <c r="G1575" i="1"/>
  <c r="I1575" i="1" s="1"/>
  <c r="I1574" i="1"/>
  <c r="J1569" i="1"/>
  <c r="J1543" i="1"/>
  <c r="G1543" i="1"/>
  <c r="H1543" i="1"/>
  <c r="H1529" i="1"/>
  <c r="G1529" i="1"/>
  <c r="H1526" i="1"/>
  <c r="G1526" i="1"/>
  <c r="H1501" i="1"/>
  <c r="G1501" i="1"/>
  <c r="H1498" i="1"/>
  <c r="G1498" i="1"/>
  <c r="E318" i="9"/>
  <c r="B318" i="9" s="1"/>
  <c r="E322" i="9"/>
  <c r="B322" i="9" s="1"/>
  <c r="E326" i="9"/>
  <c r="B326" i="9" s="1"/>
  <c r="E330" i="9"/>
  <c r="B330" i="9" s="1"/>
  <c r="B340" i="9"/>
  <c r="G1674" i="1"/>
  <c r="H1674" i="1"/>
  <c r="G1662" i="1"/>
  <c r="H1662" i="1"/>
  <c r="G1634" i="1"/>
  <c r="H1634" i="1"/>
  <c r="G1602" i="1"/>
  <c r="H1602" i="1"/>
  <c r="H1579" i="1"/>
  <c r="J1572" i="1"/>
  <c r="G1572" i="1"/>
  <c r="I1572" i="1" s="1"/>
  <c r="H1572" i="1"/>
  <c r="G1559" i="1"/>
  <c r="H1559" i="1"/>
  <c r="J1559" i="1"/>
  <c r="G1551" i="1"/>
  <c r="H1551" i="1"/>
  <c r="J1551" i="1"/>
  <c r="H1534" i="1"/>
  <c r="G1534" i="1"/>
  <c r="H1522" i="1"/>
  <c r="G1522" i="1"/>
  <c r="H1493" i="1"/>
  <c r="G1493" i="1"/>
  <c r="H1490" i="1"/>
  <c r="G1490" i="1"/>
  <c r="H1575" i="1"/>
  <c r="H1567" i="1"/>
  <c r="I1565" i="1"/>
  <c r="I1558" i="1"/>
  <c r="H1550" i="1"/>
  <c r="I1550" i="1" s="1"/>
  <c r="J1550" i="1"/>
  <c r="H1521" i="1"/>
  <c r="G1521" i="1"/>
  <c r="H1518" i="1"/>
  <c r="G1518" i="1"/>
  <c r="H1486" i="1"/>
  <c r="G1486" i="1"/>
  <c r="H1580" i="1"/>
  <c r="I1580" i="1" s="1"/>
  <c r="H1577" i="1"/>
  <c r="I1577" i="1" s="1"/>
  <c r="G1564" i="1"/>
  <c r="I1564" i="1" s="1"/>
  <c r="H1558" i="1"/>
  <c r="J1558" i="1"/>
  <c r="G1547" i="1"/>
  <c r="H1547" i="1"/>
  <c r="H1542" i="1"/>
  <c r="G1542" i="1"/>
  <c r="H1533" i="1"/>
  <c r="G1533" i="1"/>
  <c r="H1530" i="1"/>
  <c r="G1530" i="1"/>
  <c r="H1514" i="1"/>
  <c r="G1514" i="1"/>
  <c r="H1505" i="1"/>
  <c r="G1505" i="1"/>
  <c r="H1497" i="1"/>
  <c r="G1497" i="1"/>
  <c r="I1560" i="1"/>
  <c r="I1556" i="1"/>
  <c r="I1552" i="1"/>
  <c r="I1548" i="1"/>
  <c r="H1535" i="1"/>
  <c r="H1531" i="1"/>
  <c r="H1527" i="1"/>
  <c r="H1523" i="1"/>
  <c r="H1519" i="1"/>
  <c r="H1515" i="1"/>
  <c r="H1511" i="1"/>
  <c r="H1507" i="1"/>
  <c r="H1503" i="1"/>
  <c r="H1499" i="1"/>
  <c r="H1495" i="1"/>
  <c r="H1491" i="1"/>
  <c r="H1487" i="1"/>
  <c r="H1483" i="1"/>
  <c r="G1561" i="1"/>
  <c r="I1561" i="1" s="1"/>
  <c r="G1557" i="1"/>
  <c r="I1557" i="1" s="1"/>
  <c r="G1553" i="1"/>
  <c r="I1553" i="1" s="1"/>
  <c r="G1549" i="1"/>
  <c r="I1549" i="1" s="1"/>
  <c r="H1545" i="1"/>
  <c r="I1545" i="1" s="1"/>
  <c r="H1544" i="1"/>
  <c r="I1544" i="1" s="1"/>
  <c r="H1541" i="1"/>
  <c r="I1541" i="1" s="1"/>
  <c r="H1540" i="1"/>
  <c r="H1532" i="1"/>
  <c r="H1528" i="1"/>
  <c r="H1520" i="1"/>
  <c r="H1516" i="1"/>
  <c r="H1512" i="1"/>
  <c r="H1508" i="1"/>
  <c r="H1504" i="1"/>
  <c r="H1500" i="1"/>
  <c r="H1496" i="1"/>
  <c r="H1492" i="1"/>
  <c r="H1488" i="1"/>
  <c r="G1481" i="1"/>
  <c r="H1481" i="1"/>
  <c r="C1536" i="1" l="1"/>
  <c r="F141" i="6"/>
  <c r="H31" i="3"/>
  <c r="D1011" i="1"/>
  <c r="I1547" i="1"/>
  <c r="I1559" i="1"/>
  <c r="E308" i="9"/>
  <c r="B308" i="9" s="1"/>
  <c r="I1579" i="1"/>
  <c r="I1578" i="1"/>
  <c r="C1538" i="1"/>
  <c r="D5" i="7"/>
  <c r="F629" i="4"/>
  <c r="C623" i="1"/>
  <c r="D45" i="8"/>
  <c r="K1480" i="9" s="1"/>
  <c r="H1582" i="1"/>
  <c r="G1582" i="1"/>
  <c r="F35" i="6"/>
  <c r="H28" i="3"/>
  <c r="C1430" i="1"/>
  <c r="F647" i="4"/>
  <c r="C641" i="1"/>
  <c r="F584" i="4"/>
  <c r="C578" i="1"/>
  <c r="F648" i="4"/>
  <c r="C642" i="1"/>
  <c r="F221" i="4"/>
  <c r="C217" i="1"/>
  <c r="D424" i="1"/>
  <c r="C1524" i="1"/>
  <c r="F129" i="6"/>
  <c r="F88" i="5"/>
  <c r="C1093" i="1"/>
  <c r="H1627" i="1"/>
  <c r="G1627" i="1"/>
  <c r="F70" i="5"/>
  <c r="D69" i="5"/>
  <c r="C1075" i="1"/>
  <c r="G1622" i="1"/>
  <c r="H1622" i="1"/>
  <c r="H1494" i="1"/>
  <c r="G1494" i="1"/>
  <c r="D535" i="4"/>
  <c r="F536" i="4"/>
  <c r="C530" i="1"/>
  <c r="C1570" i="1"/>
  <c r="H35" i="3"/>
  <c r="F250" i="5"/>
  <c r="H25" i="3"/>
  <c r="C1254" i="1"/>
  <c r="G1601" i="1"/>
  <c r="H1601" i="1"/>
  <c r="F597" i="4"/>
  <c r="C591" i="1"/>
  <c r="F164" i="4"/>
  <c r="D152" i="4"/>
  <c r="C160" i="1"/>
  <c r="F479" i="4"/>
  <c r="C473" i="1"/>
  <c r="F360" i="4"/>
  <c r="C355" i="1"/>
  <c r="E417" i="4"/>
  <c r="D412" i="1" s="1"/>
  <c r="D303" i="1"/>
  <c r="E535" i="4"/>
  <c r="D578" i="1"/>
  <c r="H1517" i="1"/>
  <c r="G1517" i="1"/>
  <c r="F571" i="4"/>
  <c r="C565" i="1"/>
  <c r="F406" i="4"/>
  <c r="C401" i="1"/>
  <c r="I18" i="3"/>
  <c r="E299" i="4"/>
  <c r="D148" i="1"/>
  <c r="I1543" i="1"/>
  <c r="G1628" i="1"/>
  <c r="H1628" i="1"/>
  <c r="B24" i="9"/>
  <c r="C1554" i="1"/>
  <c r="H34" i="3"/>
  <c r="I23" i="3"/>
  <c r="D1074" i="1"/>
  <c r="C1620" i="1"/>
  <c r="I39" i="3"/>
  <c r="G1571" i="1"/>
  <c r="H1571" i="1"/>
  <c r="H1603" i="1"/>
  <c r="G1603" i="1"/>
  <c r="F49" i="4"/>
  <c r="C45" i="1"/>
  <c r="D175" i="5"/>
  <c r="H24" i="3"/>
  <c r="F176" i="5"/>
  <c r="C1180" i="1"/>
  <c r="F522" i="4"/>
  <c r="C516" i="1"/>
  <c r="F491" i="4"/>
  <c r="C485" i="1"/>
  <c r="E300" i="4"/>
  <c r="D296" i="1" s="1"/>
  <c r="I17" i="3"/>
  <c r="E422" i="4"/>
  <c r="D2" i="1"/>
  <c r="D1554" i="1"/>
  <c r="I34" i="3"/>
  <c r="H1525" i="1"/>
  <c r="G1525" i="1"/>
  <c r="I1542" i="1"/>
  <c r="I1551" i="1"/>
  <c r="D1509" i="1"/>
  <c r="I30" i="3"/>
  <c r="E175" i="5"/>
  <c r="D1179" i="1" s="1"/>
  <c r="I24" i="3"/>
  <c r="D1180" i="1"/>
  <c r="E5" i="7"/>
  <c r="G1562" i="1"/>
  <c r="H1562" i="1"/>
  <c r="C1484" i="1"/>
  <c r="F89" i="6"/>
  <c r="F12" i="5"/>
  <c r="D7" i="5"/>
  <c r="C1017" i="1"/>
  <c r="F431" i="4"/>
  <c r="D430" i="4"/>
  <c r="C425" i="1"/>
  <c r="F43" i="4"/>
  <c r="D6" i="4"/>
  <c r="C39" i="1"/>
  <c r="E141" i="6"/>
  <c r="G347" i="9" s="1"/>
  <c r="E347" i="9" s="1"/>
  <c r="F354" i="4"/>
  <c r="C349" i="1"/>
  <c r="F273" i="4"/>
  <c r="C269" i="1"/>
  <c r="C1509" i="1"/>
  <c r="H30" i="3"/>
  <c r="F114" i="6"/>
  <c r="I28" i="3"/>
  <c r="D1430" i="1"/>
  <c r="D308" i="4"/>
  <c r="D418" i="4" s="1"/>
  <c r="E418" i="4"/>
  <c r="D413" i="1" s="1"/>
  <c r="G343" i="9" l="1"/>
  <c r="E343" i="9" s="1"/>
  <c r="B343" i="9" s="1"/>
  <c r="G342" i="9"/>
  <c r="E342" i="9" s="1"/>
  <c r="B342" i="9" s="1"/>
  <c r="F418" i="4"/>
  <c r="C413" i="1"/>
  <c r="B347" i="9"/>
  <c r="E346" i="9"/>
  <c r="E640" i="4"/>
  <c r="D634" i="1" s="1"/>
  <c r="D529" i="1"/>
  <c r="G160" i="1"/>
  <c r="H160" i="1"/>
  <c r="H530" i="1"/>
  <c r="G530" i="1"/>
  <c r="F69" i="5"/>
  <c r="H23" i="3"/>
  <c r="C1074" i="1"/>
  <c r="H1524" i="1"/>
  <c r="G1524" i="1"/>
  <c r="C1537" i="1"/>
  <c r="G345" i="9"/>
  <c r="E345" i="9" s="1"/>
  <c r="H33" i="3"/>
  <c r="H299" i="9"/>
  <c r="G401" i="1"/>
  <c r="H401" i="1"/>
  <c r="D299" i="4"/>
  <c r="F152" i="4"/>
  <c r="H18" i="3"/>
  <c r="C148" i="1"/>
  <c r="G1093" i="1"/>
  <c r="H1093" i="1"/>
  <c r="H642" i="1"/>
  <c r="G642" i="1"/>
  <c r="H641" i="1"/>
  <c r="G641" i="1"/>
  <c r="C1621" i="1"/>
  <c r="H11" i="3" s="1"/>
  <c r="I40" i="3"/>
  <c r="H1538" i="1"/>
  <c r="G1538" i="1"/>
  <c r="F308" i="4"/>
  <c r="D417" i="4"/>
  <c r="C303" i="1"/>
  <c r="H349" i="1"/>
  <c r="G349" i="1"/>
  <c r="F175" i="5"/>
  <c r="C1179" i="1"/>
  <c r="H269" i="1"/>
  <c r="G269" i="1"/>
  <c r="G425" i="1"/>
  <c r="H425" i="1"/>
  <c r="H1484" i="1"/>
  <c r="G1484" i="1"/>
  <c r="H485" i="1"/>
  <c r="G485" i="1"/>
  <c r="G1180" i="1"/>
  <c r="H1180" i="1"/>
  <c r="H45" i="1"/>
  <c r="G45" i="1"/>
  <c r="H473" i="1"/>
  <c r="G473" i="1"/>
  <c r="D640" i="4"/>
  <c r="F535" i="4"/>
  <c r="C529" i="1"/>
  <c r="E639" i="4"/>
  <c r="D633" i="1" s="1"/>
  <c r="H623" i="1"/>
  <c r="G623" i="1"/>
  <c r="D300" i="4"/>
  <c r="F6" i="4"/>
  <c r="H17" i="3"/>
  <c r="D422" i="4"/>
  <c r="C2" i="1"/>
  <c r="G516" i="1"/>
  <c r="H516" i="1"/>
  <c r="H1509" i="1"/>
  <c r="G1509" i="1"/>
  <c r="D1537" i="1"/>
  <c r="I33" i="3"/>
  <c r="D1536" i="1"/>
  <c r="G1536" i="1" s="1"/>
  <c r="I31" i="3"/>
  <c r="G1017" i="1"/>
  <c r="H1017" i="1"/>
  <c r="H39" i="1"/>
  <c r="G39" i="1"/>
  <c r="D639" i="4"/>
  <c r="F430" i="4"/>
  <c r="C424" i="1"/>
  <c r="F7" i="5"/>
  <c r="D6" i="5"/>
  <c r="H22" i="3"/>
  <c r="C1012" i="1"/>
  <c r="E643" i="4"/>
  <c r="D417" i="1"/>
  <c r="G1620" i="1"/>
  <c r="H1620" i="1"/>
  <c r="H1554" i="1"/>
  <c r="G1554" i="1"/>
  <c r="E301" i="4"/>
  <c r="D297" i="1" s="1"/>
  <c r="E423" i="4"/>
  <c r="E424" i="4" s="1"/>
  <c r="D419" i="1" s="1"/>
  <c r="D295" i="1"/>
  <c r="G565" i="1"/>
  <c r="H565" i="1"/>
  <c r="H355" i="1"/>
  <c r="G355" i="1"/>
  <c r="H591" i="1"/>
  <c r="G591" i="1"/>
  <c r="H1254" i="1"/>
  <c r="G1254" i="1"/>
  <c r="G1570" i="1"/>
  <c r="H1570" i="1"/>
  <c r="G1075" i="1"/>
  <c r="H1075" i="1"/>
  <c r="G217" i="1"/>
  <c r="H217" i="1"/>
  <c r="G578" i="1"/>
  <c r="H578" i="1"/>
  <c r="H1430" i="1"/>
  <c r="G1430" i="1"/>
  <c r="H9" i="3"/>
  <c r="E341" i="9" l="1"/>
  <c r="I11" i="3" s="1"/>
  <c r="N3" i="9"/>
  <c r="H1536" i="1"/>
  <c r="G306" i="9"/>
  <c r="E306" i="9" s="1"/>
  <c r="B306" i="9" s="1"/>
  <c r="G299" i="9"/>
  <c r="E299" i="9" s="1"/>
  <c r="F6" i="5"/>
  <c r="C1011" i="1"/>
  <c r="F639" i="4"/>
  <c r="C633" i="1"/>
  <c r="F640" i="4"/>
  <c r="C634" i="1"/>
  <c r="K3" i="9"/>
  <c r="I9" i="3"/>
  <c r="E644" i="4"/>
  <c r="E425" i="4"/>
  <c r="D420" i="1" s="1"/>
  <c r="D418" i="1"/>
  <c r="H20" i="9"/>
  <c r="E645" i="4"/>
  <c r="D637" i="1"/>
  <c r="H2" i="1"/>
  <c r="G2" i="1"/>
  <c r="F300" i="4"/>
  <c r="C296" i="1"/>
  <c r="H303" i="1"/>
  <c r="G303" i="1"/>
  <c r="D301" i="4"/>
  <c r="F299" i="4"/>
  <c r="C295" i="1"/>
  <c r="D423" i="4"/>
  <c r="H529" i="1"/>
  <c r="G529" i="1"/>
  <c r="F417" i="4"/>
  <c r="C412" i="1"/>
  <c r="H148" i="1"/>
  <c r="G148" i="1"/>
  <c r="E344" i="9"/>
  <c r="I10" i="3" s="1"/>
  <c r="B345" i="9"/>
  <c r="G1074" i="1"/>
  <c r="H1074" i="1"/>
  <c r="H413" i="1"/>
  <c r="G413" i="1"/>
  <c r="G1012" i="1"/>
  <c r="H1012" i="1"/>
  <c r="H424" i="1"/>
  <c r="G424" i="1"/>
  <c r="D643" i="4"/>
  <c r="D424" i="4"/>
  <c r="F422" i="4"/>
  <c r="C417" i="1"/>
  <c r="G1179" i="1"/>
  <c r="H1179" i="1"/>
  <c r="G1621" i="1"/>
  <c r="H1621" i="1"/>
  <c r="H1537" i="1"/>
  <c r="G1537" i="1"/>
  <c r="F643" i="4" l="1"/>
  <c r="C637" i="1"/>
  <c r="F301" i="4"/>
  <c r="C297" i="1"/>
  <c r="G634" i="1"/>
  <c r="H634" i="1"/>
  <c r="H8" i="3"/>
  <c r="G1011" i="1"/>
  <c r="H1011" i="1"/>
  <c r="F424" i="4"/>
  <c r="C419" i="1"/>
  <c r="H296" i="1"/>
  <c r="G296" i="1"/>
  <c r="H417" i="1"/>
  <c r="G417" i="1"/>
  <c r="H412" i="1"/>
  <c r="G412" i="1"/>
  <c r="G20" i="9"/>
  <c r="E20" i="9" s="1"/>
  <c r="B20" i="9" s="1"/>
  <c r="D425" i="4"/>
  <c r="F423" i="4"/>
  <c r="C418" i="1"/>
  <c r="D644" i="4"/>
  <c r="E649" i="4"/>
  <c r="D639" i="1"/>
  <c r="E646" i="4"/>
  <c r="D638" i="1"/>
  <c r="H295" i="1"/>
  <c r="G295" i="1"/>
  <c r="H633" i="1"/>
  <c r="G633" i="1"/>
  <c r="B299" i="9"/>
  <c r="I19" i="3" l="1"/>
  <c r="D643" i="1"/>
  <c r="F425" i="4"/>
  <c r="C420" i="1"/>
  <c r="H419" i="1"/>
  <c r="G419" i="1"/>
  <c r="D646" i="4"/>
  <c r="F644" i="4"/>
  <c r="C638" i="1"/>
  <c r="E650" i="4"/>
  <c r="D640" i="1"/>
  <c r="G418" i="1"/>
  <c r="H418" i="1"/>
  <c r="H637" i="1"/>
  <c r="G637" i="1"/>
  <c r="M3" i="9"/>
  <c r="G297" i="1"/>
  <c r="H297" i="1"/>
  <c r="D645" i="4"/>
  <c r="G333" i="9" l="1"/>
  <c r="H333" i="9"/>
  <c r="H420" i="1"/>
  <c r="G420" i="1"/>
  <c r="D650" i="4"/>
  <c r="F646" i="4"/>
  <c r="C640" i="1"/>
  <c r="D649" i="4"/>
  <c r="F645" i="4"/>
  <c r="C639" i="1"/>
  <c r="G297" i="9"/>
  <c r="E297" i="9" s="1"/>
  <c r="B297" i="9" s="1"/>
  <c r="I20" i="3"/>
  <c r="D644" i="1"/>
  <c r="H638" i="1"/>
  <c r="G638" i="1"/>
  <c r="G640" i="1" l="1"/>
  <c r="H640" i="1"/>
  <c r="H639" i="1"/>
  <c r="G639" i="1"/>
  <c r="H7" i="3"/>
  <c r="F649" i="4"/>
  <c r="H19" i="3"/>
  <c r="C643" i="1"/>
  <c r="F650" i="4"/>
  <c r="H20" i="3"/>
  <c r="C644" i="1"/>
  <c r="E333" i="9"/>
  <c r="B333" i="9" l="1"/>
  <c r="E298" i="9"/>
  <c r="I8" i="3" s="1"/>
  <c r="H643" i="1"/>
  <c r="G643" i="1"/>
  <c r="G644" i="1"/>
  <c r="H644" i="1"/>
  <c r="J3" i="9"/>
  <c r="H295" i="9" l="1"/>
  <c r="G295" i="9"/>
  <c r="E295" i="9" s="1"/>
  <c r="L293" i="9"/>
  <c r="F293" i="9" s="1"/>
  <c r="G18" i="9"/>
  <c r="E18" i="9" s="1"/>
  <c r="B18" i="9" s="1"/>
  <c r="J11" i="9"/>
  <c r="I7" i="9"/>
  <c r="H18" i="9"/>
  <c r="J10" i="9"/>
  <c r="I17" i="9"/>
  <c r="K13" i="9"/>
  <c r="I9" i="9"/>
  <c r="J12" i="9"/>
  <c r="I8" i="9"/>
  <c r="H21" i="9"/>
  <c r="M16" i="9"/>
  <c r="J6" i="9"/>
  <c r="K10" i="9"/>
  <c r="L16" i="9"/>
  <c r="K7" i="9"/>
  <c r="G22" i="9"/>
  <c r="E22" i="9" s="1"/>
  <c r="B22" i="9" s="1"/>
  <c r="M15" i="9"/>
  <c r="H22" i="9"/>
  <c r="J9" i="9"/>
  <c r="K11" i="9"/>
  <c r="H15" i="9"/>
  <c r="I11" i="9"/>
  <c r="H16" i="9"/>
  <c r="J5" i="9"/>
  <c r="I6" i="9"/>
  <c r="K12" i="9"/>
  <c r="J7" i="9"/>
  <c r="L15" i="9"/>
  <c r="F15" i="9" s="1"/>
  <c r="J8" i="9"/>
  <c r="G15" i="9"/>
  <c r="E15" i="9" s="1"/>
  <c r="K5" i="9"/>
  <c r="G16" i="9"/>
  <c r="E16" i="9" s="1"/>
  <c r="I12" i="9"/>
  <c r="H17" i="9"/>
  <c r="I5" i="9"/>
  <c r="K9" i="9"/>
  <c r="J17" i="9"/>
  <c r="G17" i="9"/>
  <c r="K6" i="9"/>
  <c r="I13" i="9"/>
  <c r="G21" i="9"/>
  <c r="E21" i="9" s="1"/>
  <c r="B21" i="9" s="1"/>
  <c r="K8" i="9"/>
  <c r="J13" i="9"/>
  <c r="E13" i="9" l="1"/>
  <c r="B13" i="9" s="1"/>
  <c r="E10" i="9"/>
  <c r="B10" i="9" s="1"/>
  <c r="B293" i="9"/>
  <c r="F23" i="9"/>
  <c r="E5" i="9"/>
  <c r="E17" i="9"/>
  <c r="B17" i="9" s="1"/>
  <c r="B15" i="9"/>
  <c r="E14" i="9"/>
  <c r="I13" i="3" s="1"/>
  <c r="E11" i="9"/>
  <c r="B11" i="9" s="1"/>
  <c r="F16" i="9"/>
  <c r="F14" i="9" s="1"/>
  <c r="E7" i="9"/>
  <c r="B7" i="9" s="1"/>
  <c r="B295" i="9"/>
  <c r="E23" i="9"/>
  <c r="I7" i="3" s="1"/>
  <c r="B16" i="9"/>
  <c r="E9" i="9"/>
  <c r="B9" i="9" s="1"/>
  <c r="E12" i="9"/>
  <c r="B12" i="9" s="1"/>
  <c r="E6" i="9"/>
  <c r="B6" i="9" s="1"/>
  <c r="E8" i="9"/>
  <c r="B8" i="9" s="1"/>
  <c r="F3" i="9" l="1"/>
  <c r="B5" i="9"/>
  <c r="E4" i="9"/>
  <c r="E3" i="9"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<sst xmlns="http://schemas.openxmlformats.org/spreadsheetml/2006/main" count="5562" uniqueCount="3700">
  <si>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</si>
  <si>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</si>
  <si>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</si>
  <si>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</si>
  <si>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</si>
  <si>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</si>
  <si>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</si>
  <si>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</si>
  <si>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</si>
  <si>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</si>
  <si>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</si>
  <si>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</si>
  <si>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</si>
  <si>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</si>
  <si>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</si>
  <si>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</si>
  <si>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</si>
  <si>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</si>
  <si>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</si>
  <si>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</si>
  <si>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</si>
  <si>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</si>
  <si>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</si>
  <si>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</si>
  <si>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</si>
  <si>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</si>
  <si>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</si>
  <si>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</si>
  <si>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</si>
  <si>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</si>
  <si>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STARI GRAD</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</si>
  <si>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</si>
  <si>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</si>
  <si>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</si>
  <si>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</si>
  <si>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</si>
  <si>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</si>
  <si>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</si>
  <si>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</si>
  <si>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</si>
  <si>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</si>
  <si>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</si>
  <si>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</si>
  <si>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</si>
  <si>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</si>
  <si>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</si>
  <si>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</si>
  <si>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</si>
  <si>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</si>
  <si>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</si>
  <si>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</si>
  <si>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</si>
  <si>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</si>
  <si>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</si>
  <si>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</si>
  <si>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</si>
  <si>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</si>
  <si>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29582 - GRAD STARI GRAD</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</si>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</sst>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6">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1" fillId="0" borderId="0" xfId="0" applyFont="1" applyBorder="1" applyProtection="1">
      <alignment vertical="top"/>
    </xf>
    <xf numFmtId="0" fontId="78" fillId="0" borderId="0" xfId="0" applyFont="1" applyBorder="1" applyAlignment="1" applyProtection="1">
      <alignment horizontal="center" vertical="top" wrapText="1"/>
    </xf>
    <xf numFmtId="0" fontId="70"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69" fillId="0" borderId="0" xfId="0" applyFont="1" applyBorder="1" applyProtection="1">
      <alignment vertical="top"/>
    </xf>
    <xf numFmtId="0" fontId="70" fillId="0" borderId="0" xfId="0" applyFont="1" applyBorder="1" applyAlignment="1" applyProtection="1">
      <alignment horizontal="center" vertical="center"/>
    </xf>
    <xf numFmtId="0" fontId="72" fillId="5" borderId="16" xfId="0" applyFont="1" applyFill="1" applyBorder="1" applyAlignment="1" applyProtection="1">
      <alignment horizontal="center" vertical="center"/>
    </xf>
    <xf numFmtId="0" fontId="73" fillId="0" borderId="0" xfId="0" applyFont="1" applyBorder="1" applyProtection="1">
      <alignment vertical="top"/>
    </xf>
    <xf numFmtId="0" fontId="74" fillId="0" borderId="0" xfId="0" applyFont="1" applyBorder="1" applyProtection="1">
      <alignment vertical="top"/>
    </xf>
    <xf numFmtId="0" fontId="76" fillId="0" borderId="0" xfId="0" applyFont="1" applyBorder="1" applyAlignment="1" applyProtection="1">
      <alignment horizontal="right" vertical="center" wrapText="1"/>
    </xf>
    <xf numFmtId="0" fontId="77" fillId="0" borderId="0" xfId="0" applyFont="1" applyBorder="1" applyAlignment="1" applyProtection="1">
      <alignment horizontal="center" vertical="center"/>
    </xf>
    <xf numFmtId="0" fontId="79" fillId="0" borderId="0" xfId="0" applyFont="1" applyBorder="1" applyProtection="1">
      <alignment vertical="top"/>
    </xf>
    <xf numFmtId="49" fontId="80" fillId="0" borderId="0" xfId="0" applyNumberFormat="1" applyFont="1" applyBorder="1" applyAlignment="1" applyProtection="1">
      <alignment horizontal="right" vertical="center"/>
    </xf>
    <xf numFmtId="166" fontId="81" fillId="0" borderId="16" xfId="0" applyNumberFormat="1" applyFont="1" applyBorder="1" applyAlignment="1" applyProtection="1">
      <alignment horizontal="center" vertical="center" wrapText="1"/>
    </xf>
    <xf numFmtId="49" fontId="68" fillId="0" borderId="0" xfId="0" applyNumberFormat="1" applyFont="1" applyBorder="1" applyAlignment="1" applyProtection="1">
      <alignment horizontal="center" vertical="center" wrapText="1"/>
    </xf>
    <xf numFmtId="49" fontId="82" fillId="0" borderId="0" xfId="0" applyNumberFormat="1" applyFont="1" applyBorder="1" applyAlignment="1" applyProtection="1">
      <alignment horizontal="left" vertical="center" wrapText="1"/>
    </xf>
    <xf numFmtId="0" fontId="83" fillId="0" borderId="0" xfId="0" applyFont="1" applyBorder="1" applyAlignment="1" applyProtection="1">
      <alignment horizontal="center" vertical="center"/>
    </xf>
    <xf numFmtId="49" fontId="72" fillId="0" borderId="0" xfId="0" applyNumberFormat="1" applyFont="1" applyBorder="1" applyAlignment="1" applyProtection="1">
      <alignment horizontal="center" vertical="center"/>
    </xf>
    <xf numFmtId="166" fontId="81" fillId="0" borderId="0" xfId="0" applyNumberFormat="1" applyFont="1" applyBorder="1" applyAlignment="1" applyProtection="1">
      <alignment horizontal="center" vertical="center" wrapText="1"/>
    </xf>
    <xf numFmtId="0" fontId="68" fillId="5" borderId="2" xfId="0" applyFont="1" applyFill="1" applyBorder="1" applyAlignment="1" applyProtection="1">
      <alignment horizontal="center" vertical="center" wrapText="1"/>
    </xf>
    <xf numFmtId="0" fontId="72" fillId="5" borderId="12" xfId="0" applyFont="1" applyFill="1" applyBorder="1" applyAlignment="1" applyProtection="1">
      <alignment horizontal="center" vertical="center"/>
    </xf>
    <xf numFmtId="0" fontId="81" fillId="0" borderId="16" xfId="0" applyFont="1" applyBorder="1" applyAlignment="1" applyProtection="1">
      <alignment horizontal="center" vertical="center" wrapText="1"/>
    </xf>
    <xf numFmtId="0" fontId="68" fillId="5" borderId="30" xfId="0" applyFont="1" applyFill="1" applyBorder="1" applyAlignment="1" applyProtection="1">
      <alignment horizontal="center" vertical="center" wrapText="1"/>
    </xf>
    <xf numFmtId="0" fontId="72" fillId="5" borderId="14" xfId="0" applyFont="1" applyFill="1" applyBorder="1" applyAlignment="1" applyProtection="1">
      <alignment horizontal="center" vertical="center"/>
    </xf>
    <xf numFmtId="49" fontId="69" fillId="0" borderId="0" xfId="0" applyNumberFormat="1" applyFont="1" applyBorder="1" applyAlignment="1" applyProtection="1">
      <alignment vertical="center"/>
    </xf>
    <xf numFmtId="49" fontId="74" fillId="0" borderId="0" xfId="0" applyNumberFormat="1" applyFont="1" applyBorder="1" applyAlignment="1" applyProtection="1">
      <alignment horizontal="center" vertical="center"/>
    </xf>
    <xf numFmtId="0" fontId="68" fillId="5" borderId="0" xfId="0" applyFont="1" applyFill="1" applyBorder="1" applyAlignment="1" applyProtection="1">
      <alignment horizontal="center" vertical="center" wrapText="1"/>
    </xf>
    <xf numFmtId="0" fontId="72" fillId="5" borderId="15" xfId="0" applyFont="1" applyFill="1" applyBorder="1" applyAlignment="1" applyProtection="1">
      <alignment horizontal="center" vertical="center"/>
    </xf>
    <xf numFmtId="1" fontId="81" fillId="0" borderId="16" xfId="0" applyNumberFormat="1" applyFont="1" applyBorder="1" applyAlignment="1" applyProtection="1">
      <alignment horizontal="center" vertical="center" wrapText="1"/>
    </xf>
    <xf numFmtId="49" fontId="81" fillId="0" borderId="16" xfId="0" applyNumberFormat="1" applyFont="1" applyBorder="1" applyAlignment="1" applyProtection="1">
      <alignment horizontal="center" vertical="center" wrapText="1"/>
    </xf>
    <xf numFmtId="0" fontId="83" fillId="10" borderId="82" xfId="0" applyFont="1" applyFill="1" applyBorder="1" applyAlignment="1" applyProtection="1">
      <alignment horizontal="center" vertical="center"/>
    </xf>
    <xf numFmtId="0" fontId="84" fillId="5" borderId="17" xfId="0" applyFont="1" applyFill="1" applyBorder="1" applyAlignment="1" applyProtection="1">
      <alignment horizontal="center" vertical="center"/>
    </xf>
    <xf numFmtId="0" fontId="84" fillId="5" borderId="20" xfId="0" applyFont="1" applyFill="1" applyBorder="1" applyAlignment="1" applyProtection="1">
      <alignment horizontal="center" vertical="center" wrapText="1"/>
    </xf>
    <xf numFmtId="0" fontId="86" fillId="5" borderId="20" xfId="0" applyFont="1" applyFill="1" applyBorder="1" applyAlignment="1" applyProtection="1">
      <alignment horizontal="center" vertical="center" wrapText="1"/>
    </xf>
    <xf numFmtId="0" fontId="86" fillId="5" borderId="21" xfId="0" applyFont="1" applyFill="1" applyBorder="1" applyAlignment="1" applyProtection="1">
      <alignment horizontal="center" vertical="center" wrapText="1"/>
    </xf>
    <xf numFmtId="167" fontId="80" fillId="0" borderId="26" xfId="0" applyNumberFormat="1" applyFont="1" applyBorder="1" applyAlignment="1" applyProtection="1">
      <alignment horizontal="center" vertical="center"/>
    </xf>
    <xf numFmtId="165" fontId="88" fillId="0" borderId="27" xfId="0" applyNumberFormat="1" applyFont="1" applyBorder="1" applyAlignment="1" applyProtection="1">
      <alignment horizontal="right" vertical="top" shrinkToFit="1"/>
    </xf>
    <xf numFmtId="167" fontId="80" fillId="0" borderId="32" xfId="0" applyNumberFormat="1" applyFont="1" applyBorder="1" applyAlignment="1" applyProtection="1">
      <alignment horizontal="center" vertical="center"/>
    </xf>
    <xf numFmtId="167" fontId="80" fillId="0" borderId="37" xfId="0" applyNumberFormat="1" applyFont="1" applyBorder="1" applyAlignment="1" applyProtection="1">
      <alignment horizontal="center" vertical="center"/>
    </xf>
    <xf numFmtId="167" fontId="80" fillId="0" borderId="23" xfId="0" applyNumberFormat="1" applyFont="1" applyBorder="1" applyAlignment="1" applyProtection="1">
      <alignment horizontal="center" vertical="center"/>
    </xf>
    <xf numFmtId="167" fontId="80" fillId="0" borderId="29" xfId="0" applyNumberFormat="1" applyFont="1" applyBorder="1" applyAlignment="1" applyProtection="1">
      <alignment horizontal="center" vertical="center"/>
    </xf>
    <xf numFmtId="167" fontId="80" fillId="0" borderId="34" xfId="0" applyNumberFormat="1" applyFont="1" applyBorder="1" applyAlignment="1" applyProtection="1">
      <alignment horizontal="center" vertical="center"/>
    </xf>
    <xf numFmtId="165" fontId="88" fillId="0" borderId="48" xfId="0" applyNumberFormat="1" applyFont="1" applyBorder="1" applyAlignment="1" applyProtection="1">
      <alignment horizontal="right" vertical="top" shrinkToFit="1"/>
    </xf>
    <xf numFmtId="167" fontId="89" fillId="0" borderId="0" xfId="0" applyNumberFormat="1" applyFont="1" applyBorder="1" applyAlignment="1" applyProtection="1">
      <alignment horizontal="center" vertical="center"/>
    </xf>
    <xf numFmtId="0" fontId="89" fillId="0" borderId="0" xfId="0" applyFont="1" applyBorder="1" applyAlignment="1" applyProtection="1">
      <alignment horizontal="left" vertical="top" wrapText="1"/>
    </xf>
    <xf numFmtId="3" fontId="89" fillId="0" borderId="0" xfId="0" applyNumberFormat="1" applyFont="1" applyBorder="1" applyAlignment="1" applyProtection="1">
      <alignment horizontal="right" vertical="top"/>
    </xf>
    <xf numFmtId="0" fontId="74" fillId="0" borderId="0" xfId="0" applyFont="1" applyBorder="1" applyAlignment="1" applyProtection="1">
      <alignment vertical="center"/>
    </xf>
    <xf numFmtId="0" fontId="92" fillId="0" borderId="7" xfId="0" applyFont="1" applyBorder="1" applyAlignment="1" applyProtection="1">
      <alignment horizontal="center" vertical="center"/>
      <protection hidden="1"/>
    </xf>
    <xf numFmtId="0" fontId="92" fillId="0" borderId="7" xfId="0" applyFont="1" applyBorder="1" applyAlignment="1" applyProtection="1">
      <alignment vertical="center"/>
      <protection hidden="1"/>
    </xf>
    <xf numFmtId="0" fontId="85" fillId="0" borderId="7" xfId="0" applyFont="1" applyBorder="1" applyAlignment="1" applyProtection="1">
      <alignment horizontal="center" vertical="center"/>
      <protection hidden="1"/>
    </xf>
    <xf numFmtId="0" fontId="85"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3"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68"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72" fillId="5" borderId="6" xfId="0" applyFont="1" applyFill="1" applyBorder="1" applyAlignment="1" applyProtection="1">
      <alignment horizontal="left" vertical="center"/>
    </xf>
    <xf numFmtId="0" fontId="72" fillId="5" borderId="8" xfId="0" applyFont="1" applyFill="1" applyBorder="1" applyAlignment="1" applyProtection="1">
      <alignment horizontal="left" vertical="center"/>
    </xf>
    <xf numFmtId="0" fontId="72" fillId="5" borderId="83" xfId="0" applyFont="1" applyFill="1" applyBorder="1" applyAlignment="1" applyProtection="1">
      <alignment horizontal="left" vertical="center"/>
    </xf>
    <xf numFmtId="0" fontId="72" fillId="5" borderId="13" xfId="0" applyFont="1" applyFill="1" applyBorder="1" applyAlignment="1" applyProtection="1">
      <alignment horizontal="left" vertical="center"/>
    </xf>
    <xf numFmtId="49" fontId="72" fillId="5" borderId="83" xfId="0" applyNumberFormat="1" applyFont="1" applyFill="1" applyBorder="1" applyAlignment="1" applyProtection="1">
      <alignment horizontal="left" vertical="center" shrinkToFit="1"/>
    </xf>
    <xf numFmtId="49" fontId="72" fillId="5" borderId="13" xfId="0" applyNumberFormat="1" applyFont="1" applyFill="1" applyBorder="1" applyAlignment="1" applyProtection="1">
      <alignment horizontal="left" vertical="center" shrinkToFit="1"/>
    </xf>
    <xf numFmtId="0" fontId="75" fillId="0" borderId="0" xfId="0" applyFont="1" applyBorder="1" applyAlignment="1" applyProtection="1">
      <alignment horizontal="center" vertical="center" wrapText="1"/>
    </xf>
    <xf numFmtId="0" fontId="70" fillId="0" borderId="0" xfId="0" applyFont="1" applyBorder="1" applyProtection="1">
      <alignment vertical="top"/>
    </xf>
    <xf numFmtId="0" fontId="78" fillId="0" borderId="0" xfId="0" applyFont="1" applyBorder="1" applyAlignment="1" applyProtection="1">
      <alignment horizontal="center" vertical="top" wrapText="1"/>
    </xf>
    <xf numFmtId="0" fontId="71" fillId="0" borderId="0" xfId="0" applyFont="1" applyBorder="1" applyProtection="1">
      <alignment vertical="top"/>
    </xf>
    <xf numFmtId="49" fontId="72" fillId="5" borderId="84" xfId="0" applyNumberFormat="1" applyFont="1" applyFill="1" applyBorder="1" applyAlignment="1" applyProtection="1">
      <alignment horizontal="left" vertical="center"/>
    </xf>
    <xf numFmtId="49" fontId="72" fillId="5" borderId="85" xfId="0" applyNumberFormat="1" applyFont="1" applyFill="1" applyBorder="1" applyAlignment="1" applyProtection="1">
      <alignment horizontal="left" vertical="center"/>
    </xf>
    <xf numFmtId="49" fontId="72" fillId="5" borderId="83" xfId="0" applyNumberFormat="1" applyFont="1" applyFill="1" applyBorder="1" applyAlignment="1" applyProtection="1">
      <alignment horizontal="left" vertical="center"/>
    </xf>
    <xf numFmtId="49" fontId="72" fillId="5" borderId="13" xfId="0" applyNumberFormat="1" applyFont="1" applyFill="1" applyBorder="1" applyAlignment="1" applyProtection="1">
      <alignment horizontal="left" vertical="center"/>
    </xf>
    <xf numFmtId="49" fontId="80" fillId="0" borderId="22" xfId="0" applyNumberFormat="1" applyFont="1" applyBorder="1" applyAlignment="1" applyProtection="1">
      <alignment horizontal="center" vertical="center" wrapText="1"/>
    </xf>
    <xf numFmtId="0" fontId="70" fillId="0" borderId="28" xfId="0" applyFont="1" applyBorder="1" applyProtection="1">
      <alignment vertical="top"/>
    </xf>
    <xf numFmtId="0" fontId="70" fillId="0" borderId="33" xfId="0" applyFont="1" applyBorder="1" applyProtection="1">
      <alignment vertical="top"/>
    </xf>
    <xf numFmtId="0" fontId="84" fillId="5" borderId="18" xfId="0" applyFont="1" applyFill="1" applyBorder="1" applyAlignment="1" applyProtection="1">
      <alignment horizontal="center" vertical="center" wrapText="1"/>
    </xf>
    <xf numFmtId="0" fontId="85" fillId="0" borderId="10" xfId="0" applyFont="1" applyBorder="1" applyProtection="1">
      <alignment vertical="top"/>
    </xf>
    <xf numFmtId="0" fontId="85" fillId="0" borderId="19" xfId="0" applyFont="1" applyBorder="1" applyProtection="1">
      <alignment vertical="top"/>
    </xf>
    <xf numFmtId="0" fontId="90" fillId="0" borderId="0" xfId="0" applyFont="1" applyBorder="1" applyAlignment="1" applyProtection="1">
      <alignment horizontal="center" vertical="top" wrapText="1"/>
      <protection hidden="1"/>
    </xf>
    <xf numFmtId="0" fontId="91" fillId="0" borderId="0" xfId="0" applyFont="1" applyBorder="1" applyAlignment="1" applyProtection="1">
      <alignment horizontal="center" vertical="top" wrapText="1"/>
      <protection hidden="1"/>
    </xf>
    <xf numFmtId="49" fontId="87" fillId="0" borderId="29" xfId="0" applyNumberFormat="1" applyFont="1" applyBorder="1" applyAlignment="1" applyProtection="1">
      <alignment horizontal="left" vertical="center"/>
    </xf>
    <xf numFmtId="0" fontId="70" fillId="0" borderId="30" xfId="0" applyFont="1" applyBorder="1" applyProtection="1">
      <alignment vertical="top"/>
    </xf>
    <xf numFmtId="0" fontId="70" fillId="0" borderId="31" xfId="0" applyFont="1" applyBorder="1" applyProtection="1">
      <alignment vertical="top"/>
    </xf>
    <xf numFmtId="49" fontId="87" fillId="0" borderId="34" xfId="0" applyNumberFormat="1" applyFont="1" applyBorder="1" applyAlignment="1" applyProtection="1">
      <alignment horizontal="left" vertical="center"/>
    </xf>
    <xf numFmtId="0" fontId="70" fillId="0" borderId="35" xfId="0" applyFont="1" applyBorder="1" applyProtection="1">
      <alignment vertical="top"/>
    </xf>
    <xf numFmtId="0" fontId="70" fillId="0" borderId="36" xfId="0" applyFont="1" applyBorder="1" applyProtection="1">
      <alignment vertical="top"/>
    </xf>
    <xf numFmtId="0" fontId="87" fillId="0" borderId="23" xfId="0" applyFont="1" applyBorder="1" applyAlignment="1" applyProtection="1">
      <alignment horizontal="left" vertical="center"/>
    </xf>
    <xf numFmtId="0" fontId="70" fillId="0" borderId="24" xfId="0" applyFont="1" applyBorder="1" applyProtection="1">
      <alignment vertical="top"/>
    </xf>
    <xf numFmtId="0" fontId="70" fillId="0" borderId="25" xfId="0" applyFont="1" applyBorder="1" applyProtection="1">
      <alignment vertical="top"/>
    </xf>
    <xf numFmtId="0" fontId="87" fillId="0" borderId="29" xfId="0" applyFont="1" applyBorder="1" applyAlignment="1" applyProtection="1">
      <alignment horizontal="left" vertical="center"/>
    </xf>
    <xf numFmtId="0" fontId="87" fillId="0" borderId="34" xfId="0" applyFont="1" applyBorder="1" applyAlignment="1" applyProtection="1">
      <alignment horizontal="left" vertical="center"/>
    </xf>
    <xf numFmtId="49" fontId="87" fillId="0" borderId="23" xfId="0" applyNumberFormat="1" applyFont="1" applyBorder="1" applyAlignment="1" applyProtection="1">
      <alignment horizontal="left" vertical="center"/>
    </xf>
    <xf numFmtId="49" fontId="68" fillId="10" borderId="81" xfId="0" applyNumberFormat="1" applyFont="1" applyFill="1" applyBorder="1" applyAlignment="1" applyProtection="1">
      <alignment horizontal="left" vertical="center" wrapText="1"/>
    </xf>
    <xf numFmtId="49" fontId="68" fillId="10" borderId="35" xfId="0" applyNumberFormat="1" applyFont="1" applyFill="1" applyBorder="1" applyAlignment="1" applyProtection="1">
      <alignment horizontal="left" vertical="center" wrapText="1"/>
    </xf>
    <xf numFmtId="49" fontId="68" fillId="10" borderId="82" xfId="0" applyNumberFormat="1" applyFont="1" applyFill="1" applyBorder="1" applyAlignment="1" applyProtection="1">
      <alignment horizontal="left" vertical="center" wrapText="1"/>
    </xf>
    <xf numFmtId="49" fontId="68"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4"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5"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28515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2323034.8800000004</v>
      </c>
      <c r="D2" s="13">
        <f>'PR-RAS'!E6</f>
        <v>3988740.69</v>
      </c>
      <c r="E2" s="13">
        <v>0</v>
      </c>
      <c r="F2" s="13">
        <v>0</v>
      </c>
      <c r="G2" s="14">
        <f t="shared" ref="G2:G65" si="0">(B2/1000)*(C2*1+D2*2)</f>
        <v>10300.51626</v>
      </c>
      <c r="H2" s="14">
        <f t="shared" ref="H2:H65" si="1">ABS(C2-ROUND(C2,0))+ABS(D2-ROUND(D2,0))</f>
        <v>0.42999999970197678</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1571859.16</v>
      </c>
      <c r="D3" s="8">
        <f>'PR-RAS'!E7</f>
        <v>1782552.23</v>
      </c>
      <c r="E3" s="8">
        <v>0</v>
      </c>
      <c r="F3" s="8">
        <v>0</v>
      </c>
      <c r="G3" s="9">
        <f t="shared" si="0"/>
        <v>10273.927240000001</v>
      </c>
      <c r="H3" s="9">
        <f t="shared" si="1"/>
        <v>0.38999999989755452</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1208067.45</v>
      </c>
      <c r="D4" s="8">
        <f>'PR-RAS'!E8</f>
        <v>1412300.43</v>
      </c>
      <c r="E4" s="8">
        <v>0</v>
      </c>
      <c r="F4" s="8">
        <v>0</v>
      </c>
      <c r="G4" s="9">
        <f t="shared" si="0"/>
        <v>12098.004929999999</v>
      </c>
      <c r="H4" s="9">
        <f t="shared" si="1"/>
        <v>0.87999999988824129</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1208067.45</v>
      </c>
      <c r="D5" s="8">
        <f>'PR-RAS'!E9</f>
        <v>1412300.43</v>
      </c>
      <c r="E5" s="8">
        <v>0</v>
      </c>
      <c r="F5" s="8">
        <v>0</v>
      </c>
      <c r="G5" s="9">
        <f t="shared" si="0"/>
        <v>16130.673239999998</v>
      </c>
      <c r="H5" s="9">
        <f t="shared" si="1"/>
        <v>0.87999999988824129</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285577.98</v>
      </c>
      <c r="D19" s="8">
        <f>'PR-RAS'!E23</f>
        <v>287652.55</v>
      </c>
      <c r="E19" s="8">
        <v>0</v>
      </c>
      <c r="F19" s="8">
        <v>0</v>
      </c>
      <c r="G19" s="9">
        <f t="shared" si="0"/>
        <v>15495.895439999998</v>
      </c>
      <c r="H19" s="9">
        <f t="shared" si="1"/>
        <v>0.47000000003026798</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32533.79</v>
      </c>
      <c r="D20" s="8">
        <f>'PR-RAS'!E24</f>
        <v>63670.36</v>
      </c>
      <c r="E20" s="8">
        <v>0</v>
      </c>
      <c r="F20" s="8">
        <v>0</v>
      </c>
      <c r="G20" s="9">
        <f t="shared" si="0"/>
        <v>3037.6156900000001</v>
      </c>
      <c r="H20" s="9">
        <f t="shared" si="1"/>
        <v>0.56999999999970896</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253044.19</v>
      </c>
      <c r="D23" s="8">
        <f>'PR-RAS'!E27</f>
        <v>223982.19</v>
      </c>
      <c r="E23" s="8">
        <v>0</v>
      </c>
      <c r="F23" s="8">
        <v>0</v>
      </c>
      <c r="G23" s="9">
        <f t="shared" si="0"/>
        <v>15422.188540000001</v>
      </c>
      <c r="H23" s="9">
        <f t="shared" si="1"/>
        <v>0.38000000000465661</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78213.73</v>
      </c>
      <c r="D25" s="8">
        <f>'PR-RAS'!E29</f>
        <v>82599.25</v>
      </c>
      <c r="E25" s="8">
        <v>0</v>
      </c>
      <c r="F25" s="8">
        <v>0</v>
      </c>
      <c r="G25" s="9">
        <f t="shared" si="0"/>
        <v>5841.8935199999996</v>
      </c>
      <c r="H25" s="9">
        <f t="shared" si="1"/>
        <v>0.52000000000407454</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78213.73</v>
      </c>
      <c r="D27" s="8">
        <f>'PR-RAS'!E31</f>
        <v>82170.240000000005</v>
      </c>
      <c r="E27" s="8">
        <v>0</v>
      </c>
      <c r="F27" s="8">
        <v>0</v>
      </c>
      <c r="G27" s="9">
        <f t="shared" si="0"/>
        <v>6306.4094599999999</v>
      </c>
      <c r="H27" s="9">
        <f t="shared" si="1"/>
        <v>0.51000000000931323</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429.01</v>
      </c>
      <c r="E29" s="8">
        <v>0</v>
      </c>
      <c r="F29" s="8">
        <v>0</v>
      </c>
      <c r="G29" s="9">
        <f t="shared" si="0"/>
        <v>24.024560000000001</v>
      </c>
      <c r="H29" s="9">
        <f t="shared" si="1"/>
        <v>9.9999999999909051E-3</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166977.09</v>
      </c>
      <c r="D45" s="8">
        <f>'PR-RAS'!E49</f>
        <v>1351913.5799999998</v>
      </c>
      <c r="E45" s="8">
        <v>0</v>
      </c>
      <c r="F45" s="8">
        <v>0</v>
      </c>
      <c r="G45" s="9">
        <f t="shared" si="0"/>
        <v>126315.38699999997</v>
      </c>
      <c r="H45" s="9">
        <f t="shared" si="1"/>
        <v>0.51000000015483238</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166977.09</v>
      </c>
      <c r="D54" s="8">
        <f>'PR-RAS'!E58</f>
        <v>286113.69</v>
      </c>
      <c r="E54" s="8">
        <v>0</v>
      </c>
      <c r="F54" s="8">
        <v>0</v>
      </c>
      <c r="G54" s="9">
        <f t="shared" si="0"/>
        <v>39177.836909999998</v>
      </c>
      <c r="H54" s="9">
        <f t="shared" si="1"/>
        <v>0.39999999999417923</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71977.09</v>
      </c>
      <c r="D55" s="8">
        <f>'PR-RAS'!E59</f>
        <v>80137.5</v>
      </c>
      <c r="E55" s="8">
        <v>0</v>
      </c>
      <c r="F55" s="8">
        <v>0</v>
      </c>
      <c r="G55" s="9">
        <f t="shared" si="0"/>
        <v>12541.612859999999</v>
      </c>
      <c r="H55" s="9">
        <f t="shared" si="1"/>
        <v>0.58999999999650754</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95000</v>
      </c>
      <c r="D56" s="8">
        <f>'PR-RAS'!E60</f>
        <v>205976.19</v>
      </c>
      <c r="E56" s="8">
        <v>0</v>
      </c>
      <c r="F56" s="8">
        <v>0</v>
      </c>
      <c r="G56" s="9">
        <f t="shared" si="0"/>
        <v>27882.3809</v>
      </c>
      <c r="H56" s="9">
        <f t="shared" si="1"/>
        <v>0.19000000000232831</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1065799.8899999999</v>
      </c>
      <c r="E70" s="8">
        <v>0</v>
      </c>
      <c r="F70" s="8">
        <v>0</v>
      </c>
      <c r="G70" s="9">
        <f t="shared" si="2"/>
        <v>147080.38482000001</v>
      </c>
      <c r="H70" s="9">
        <f t="shared" si="3"/>
        <v>0.11000000010244548</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1065799.8899999999</v>
      </c>
      <c r="E72" s="8">
        <v>0</v>
      </c>
      <c r="F72" s="8">
        <v>0</v>
      </c>
      <c r="G72" s="9">
        <f t="shared" si="2"/>
        <v>151343.58437999999</v>
      </c>
      <c r="H72" s="9">
        <f t="shared" si="3"/>
        <v>0.11000000010244548</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251604.72000000003</v>
      </c>
      <c r="D78" s="8">
        <f>'PR-RAS'!E82</f>
        <v>389689.12000000005</v>
      </c>
      <c r="E78" s="8">
        <v>0</v>
      </c>
      <c r="F78" s="8">
        <v>0</v>
      </c>
      <c r="G78" s="9">
        <f t="shared" si="2"/>
        <v>79385.687920000011</v>
      </c>
      <c r="H78" s="9">
        <f t="shared" si="3"/>
        <v>0.40000000002328306</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223.89</v>
      </c>
      <c r="D79" s="8">
        <f>'PR-RAS'!E83</f>
        <v>469.84</v>
      </c>
      <c r="E79" s="8">
        <v>0</v>
      </c>
      <c r="F79" s="8">
        <v>0</v>
      </c>
      <c r="G79" s="9">
        <f t="shared" si="2"/>
        <v>90.758459999999999</v>
      </c>
      <c r="H79" s="9">
        <f t="shared" si="3"/>
        <v>0.27000000000003865</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223.89</v>
      </c>
      <c r="D82" s="8">
        <f>'PR-RAS'!E86</f>
        <v>469.84</v>
      </c>
      <c r="E82" s="8">
        <v>0</v>
      </c>
      <c r="F82" s="8">
        <v>0</v>
      </c>
      <c r="G82" s="9">
        <f t="shared" si="2"/>
        <v>94.249169999999992</v>
      </c>
      <c r="H82" s="9">
        <f t="shared" si="3"/>
        <v>0.27000000000003865</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251380.83000000002</v>
      </c>
      <c r="D87" s="8">
        <f>'PR-RAS'!E91</f>
        <v>389219.28</v>
      </c>
      <c r="E87" s="8">
        <v>0</v>
      </c>
      <c r="F87" s="8">
        <v>0</v>
      </c>
      <c r="G87" s="9">
        <f t="shared" si="2"/>
        <v>88564.467539999998</v>
      </c>
      <c r="H87" s="9">
        <f t="shared" si="3"/>
        <v>0.45000000001164153</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23040.1</v>
      </c>
      <c r="D88" s="8">
        <f>'PR-RAS'!E92</f>
        <v>43345.1</v>
      </c>
      <c r="E88" s="8">
        <v>0</v>
      </c>
      <c r="F88" s="8">
        <v>0</v>
      </c>
      <c r="G88" s="9">
        <f t="shared" si="2"/>
        <v>9546.5360999999975</v>
      </c>
      <c r="H88" s="9">
        <f t="shared" si="3"/>
        <v>0.19999999999708962</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31967.41</v>
      </c>
      <c r="D89" s="8">
        <f>'PR-RAS'!E93</f>
        <v>35471.17</v>
      </c>
      <c r="E89" s="8">
        <v>0</v>
      </c>
      <c r="F89" s="8">
        <v>0</v>
      </c>
      <c r="G89" s="9">
        <f t="shared" si="2"/>
        <v>9056.0579999999991</v>
      </c>
      <c r="H89" s="9">
        <f t="shared" si="3"/>
        <v>0.57999999999810825</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196186.18</v>
      </c>
      <c r="D90" s="8">
        <f>'PR-RAS'!E94</f>
        <v>310403.01</v>
      </c>
      <c r="E90" s="8">
        <v>0</v>
      </c>
      <c r="F90" s="8">
        <v>0</v>
      </c>
      <c r="G90" s="9">
        <f t="shared" si="2"/>
        <v>72712.305799999987</v>
      </c>
      <c r="H90" s="9">
        <f t="shared" si="3"/>
        <v>0.19000000000232831</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187.14</v>
      </c>
      <c r="D93" s="8">
        <f>'PR-RAS'!E97</f>
        <v>0</v>
      </c>
      <c r="E93" s="8">
        <v>0</v>
      </c>
      <c r="F93" s="8">
        <v>0</v>
      </c>
      <c r="G93" s="9">
        <f t="shared" si="2"/>
        <v>17.21688</v>
      </c>
      <c r="H93" s="9">
        <f t="shared" si="3"/>
        <v>0.13999999999998636</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326632.73</v>
      </c>
      <c r="D102" s="8">
        <f>'PR-RAS'!E106</f>
        <v>458668.64</v>
      </c>
      <c r="E102" s="8">
        <v>0</v>
      </c>
      <c r="F102" s="8">
        <v>0</v>
      </c>
      <c r="G102" s="9">
        <f t="shared" si="2"/>
        <v>125640.97101000001</v>
      </c>
      <c r="H102" s="9">
        <f t="shared" si="3"/>
        <v>0.63000000000465661</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60519.270000000004</v>
      </c>
      <c r="D103" s="8">
        <f>'PR-RAS'!E107</f>
        <v>83119.67</v>
      </c>
      <c r="E103" s="8">
        <v>0</v>
      </c>
      <c r="F103" s="8">
        <v>0</v>
      </c>
      <c r="G103" s="9">
        <f t="shared" si="2"/>
        <v>23129.378219999999</v>
      </c>
      <c r="H103" s="9">
        <f t="shared" si="3"/>
        <v>0.60000000000582077</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8930</v>
      </c>
      <c r="D105" s="8">
        <f>'PR-RAS'!E109</f>
        <v>13060</v>
      </c>
      <c r="E105" s="8">
        <v>0</v>
      </c>
      <c r="F105" s="8">
        <v>0</v>
      </c>
      <c r="G105" s="9">
        <f t="shared" si="2"/>
        <v>3645.2</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195.04</v>
      </c>
      <c r="D106" s="8">
        <f>'PR-RAS'!E110</f>
        <v>157.37</v>
      </c>
      <c r="E106" s="8">
        <v>0</v>
      </c>
      <c r="F106" s="8">
        <v>0</v>
      </c>
      <c r="G106" s="9">
        <f t="shared" si="2"/>
        <v>53.526899999999998</v>
      </c>
      <c r="H106" s="9">
        <f t="shared" si="3"/>
        <v>0.40999999999999659</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51394.23</v>
      </c>
      <c r="D107" s="8">
        <f>'PR-RAS'!E111</f>
        <v>69902.3</v>
      </c>
      <c r="E107" s="8">
        <v>0</v>
      </c>
      <c r="F107" s="8">
        <v>0</v>
      </c>
      <c r="G107" s="9">
        <f t="shared" si="2"/>
        <v>20267.075980000001</v>
      </c>
      <c r="H107" s="9">
        <f t="shared" si="3"/>
        <v>0.5300000000061118</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50.79</v>
      </c>
      <c r="D108" s="8">
        <f>'PR-RAS'!E112</f>
        <v>2759.04</v>
      </c>
      <c r="E108" s="8">
        <v>0</v>
      </c>
      <c r="F108" s="8">
        <v>0</v>
      </c>
      <c r="G108" s="9">
        <f t="shared" si="2"/>
        <v>595.86909000000003</v>
      </c>
      <c r="H108" s="9">
        <f t="shared" si="3"/>
        <v>0.24999999999996447</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50.79</v>
      </c>
      <c r="D110" s="8">
        <f>'PR-RAS'!E114</f>
        <v>2.48</v>
      </c>
      <c r="E110" s="8">
        <v>0</v>
      </c>
      <c r="F110" s="8">
        <v>0</v>
      </c>
      <c r="G110" s="9">
        <f t="shared" si="2"/>
        <v>6.0767499999999997</v>
      </c>
      <c r="H110" s="9">
        <f t="shared" si="3"/>
        <v>0.69000000000000083</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0</v>
      </c>
      <c r="D113" s="8">
        <f>'PR-RAS'!E117</f>
        <v>2756.56</v>
      </c>
      <c r="E113" s="8">
        <v>0</v>
      </c>
      <c r="F113" s="8">
        <v>0</v>
      </c>
      <c r="G113" s="9">
        <f t="shared" si="2"/>
        <v>617.46943999999996</v>
      </c>
      <c r="H113" s="9">
        <f t="shared" si="3"/>
        <v>0.44000000000005457</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266062.67</v>
      </c>
      <c r="D116" s="8">
        <f>'PR-RAS'!E120</f>
        <v>372789.93</v>
      </c>
      <c r="E116" s="8">
        <v>0</v>
      </c>
      <c r="F116" s="8">
        <v>0</v>
      </c>
      <c r="G116" s="9">
        <f t="shared" si="2"/>
        <v>116338.89095000002</v>
      </c>
      <c r="H116" s="9">
        <f t="shared" si="3"/>
        <v>0.40000000002328306</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14016.93</v>
      </c>
      <c r="D117" s="8">
        <f>'PR-RAS'!E121</f>
        <v>127950.19</v>
      </c>
      <c r="E117" s="8">
        <v>0</v>
      </c>
      <c r="F117" s="8">
        <v>0</v>
      </c>
      <c r="G117" s="9">
        <f t="shared" si="2"/>
        <v>31310.40796</v>
      </c>
      <c r="H117" s="9">
        <f t="shared" si="3"/>
        <v>0.26000000000203727</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252045.74</v>
      </c>
      <c r="D118" s="8">
        <f>'PR-RAS'!E122</f>
        <v>244839.74</v>
      </c>
      <c r="E118" s="8">
        <v>0</v>
      </c>
      <c r="F118" s="8">
        <v>0</v>
      </c>
      <c r="G118" s="9">
        <f t="shared" si="2"/>
        <v>86781.850740000009</v>
      </c>
      <c r="H118" s="9">
        <f t="shared" si="3"/>
        <v>0.52000000001862645</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0</v>
      </c>
      <c r="E121" s="8">
        <v>0</v>
      </c>
      <c r="F121" s="8">
        <v>0</v>
      </c>
      <c r="G121" s="9">
        <f t="shared" si="2"/>
        <v>0</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5961.18</v>
      </c>
      <c r="D136" s="8">
        <f>'PR-RAS'!E140</f>
        <v>5917.12</v>
      </c>
      <c r="E136" s="8">
        <v>0</v>
      </c>
      <c r="F136" s="8">
        <v>0</v>
      </c>
      <c r="G136" s="9">
        <f t="shared" si="4"/>
        <v>2402.3816999999999</v>
      </c>
      <c r="H136" s="9">
        <f t="shared" si="5"/>
        <v>0.3000000000001819</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30</v>
      </c>
      <c r="D137" s="8">
        <f>'PR-RAS'!E141</f>
        <v>2910</v>
      </c>
      <c r="E137" s="8">
        <v>0</v>
      </c>
      <c r="F137" s="8">
        <v>0</v>
      </c>
      <c r="G137" s="9">
        <f t="shared" si="4"/>
        <v>795.6</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30</v>
      </c>
      <c r="D142" s="8">
        <f>'PR-RAS'!E146</f>
        <v>2910</v>
      </c>
      <c r="E142" s="8">
        <v>0</v>
      </c>
      <c r="F142" s="8">
        <v>0</v>
      </c>
      <c r="G142" s="9">
        <f t="shared" si="4"/>
        <v>824.84999999999991</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5931.18</v>
      </c>
      <c r="D147" s="8">
        <f>'PR-RAS'!E151</f>
        <v>3007.12</v>
      </c>
      <c r="E147" s="8">
        <v>0</v>
      </c>
      <c r="F147" s="8">
        <v>0</v>
      </c>
      <c r="G147" s="9">
        <f t="shared" si="4"/>
        <v>1744.0313199999998</v>
      </c>
      <c r="H147" s="9">
        <f t="shared" si="5"/>
        <v>0.3000000000001819</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1894687.78</v>
      </c>
      <c r="D148" s="8">
        <f>'PR-RAS'!E152</f>
        <v>1940201.9200000002</v>
      </c>
      <c r="E148" s="8">
        <v>0</v>
      </c>
      <c r="F148" s="8">
        <v>0</v>
      </c>
      <c r="G148" s="9">
        <f t="shared" si="4"/>
        <v>848938.46814000001</v>
      </c>
      <c r="H148" s="9">
        <f t="shared" si="5"/>
        <v>0.29999999981373549</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191916.93000000002</v>
      </c>
      <c r="D149" s="8">
        <f>'PR-RAS'!E153</f>
        <v>263654.43</v>
      </c>
      <c r="E149" s="8">
        <v>0</v>
      </c>
      <c r="F149" s="8">
        <v>0</v>
      </c>
      <c r="G149" s="9">
        <f t="shared" si="4"/>
        <v>106445.41692</v>
      </c>
      <c r="H149" s="9">
        <f t="shared" si="5"/>
        <v>0.49999999997089617</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157980.04</v>
      </c>
      <c r="D150" s="8">
        <f>'PR-RAS'!E154</f>
        <v>214931.67</v>
      </c>
      <c r="E150" s="8">
        <v>0</v>
      </c>
      <c r="F150" s="8">
        <v>0</v>
      </c>
      <c r="G150" s="9">
        <f t="shared" si="4"/>
        <v>87588.663619999992</v>
      </c>
      <c r="H150" s="9">
        <f t="shared" si="5"/>
        <v>0.36999999999534339</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157980.04</v>
      </c>
      <c r="D151" s="8">
        <f>'PR-RAS'!E155</f>
        <v>214931.67</v>
      </c>
      <c r="E151" s="8">
        <v>0</v>
      </c>
      <c r="F151" s="8">
        <v>0</v>
      </c>
      <c r="G151" s="9">
        <f t="shared" si="4"/>
        <v>88176.506999999998</v>
      </c>
      <c r="H151" s="9">
        <f t="shared" si="5"/>
        <v>0.36999999999534339</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8073.91</v>
      </c>
      <c r="D155" s="8">
        <f>'PR-RAS'!E159</f>
        <v>13270.03</v>
      </c>
      <c r="E155" s="8">
        <v>0</v>
      </c>
      <c r="F155" s="8">
        <v>0</v>
      </c>
      <c r="G155" s="9">
        <f t="shared" si="4"/>
        <v>5330.5513799999999</v>
      </c>
      <c r="H155" s="9">
        <f t="shared" si="5"/>
        <v>0.12000000000080036</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25862.98</v>
      </c>
      <c r="D156" s="8">
        <f>'PR-RAS'!E160</f>
        <v>35452.730000000003</v>
      </c>
      <c r="E156" s="8">
        <v>0</v>
      </c>
      <c r="F156" s="8">
        <v>0</v>
      </c>
      <c r="G156" s="9">
        <f t="shared" si="4"/>
        <v>14999.108200000001</v>
      </c>
      <c r="H156" s="9">
        <f t="shared" si="5"/>
        <v>0.28999999999723514</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25862.98</v>
      </c>
      <c r="D158" s="8">
        <f>'PR-RAS'!E162</f>
        <v>35452.730000000003</v>
      </c>
      <c r="E158" s="8">
        <v>0</v>
      </c>
      <c r="F158" s="8">
        <v>0</v>
      </c>
      <c r="G158" s="9">
        <f t="shared" si="4"/>
        <v>15192.64508</v>
      </c>
      <c r="H158" s="9">
        <f t="shared" si="5"/>
        <v>0.28999999999723514</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641469.32999999996</v>
      </c>
      <c r="D160" s="8">
        <f>'PR-RAS'!E164</f>
        <v>695799.96000000008</v>
      </c>
      <c r="E160" s="8">
        <v>0</v>
      </c>
      <c r="F160" s="8">
        <v>0</v>
      </c>
      <c r="G160" s="9">
        <f t="shared" si="4"/>
        <v>323258.01075000002</v>
      </c>
      <c r="H160" s="9">
        <f t="shared" si="5"/>
        <v>0.36999999987892807</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9304.57</v>
      </c>
      <c r="D161" s="8">
        <f>'PR-RAS'!E165</f>
        <v>9114.81</v>
      </c>
      <c r="E161" s="8">
        <v>0</v>
      </c>
      <c r="F161" s="8">
        <v>0</v>
      </c>
      <c r="G161" s="9">
        <f t="shared" si="4"/>
        <v>4405.4704000000002</v>
      </c>
      <c r="H161" s="9">
        <f t="shared" si="5"/>
        <v>0.62000000000080036</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2589.0700000000002</v>
      </c>
      <c r="D162" s="8">
        <f>'PR-RAS'!E166</f>
        <v>6045.91</v>
      </c>
      <c r="E162" s="8">
        <v>0</v>
      </c>
      <c r="F162" s="8">
        <v>0</v>
      </c>
      <c r="G162" s="9">
        <f t="shared" si="4"/>
        <v>2363.62329</v>
      </c>
      <c r="H162" s="9">
        <f t="shared" si="5"/>
        <v>0.16000000000030923</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1968</v>
      </c>
      <c r="D163" s="8">
        <f>'PR-RAS'!E167</f>
        <v>1408</v>
      </c>
      <c r="E163" s="8">
        <v>0</v>
      </c>
      <c r="F163" s="8">
        <v>0</v>
      </c>
      <c r="G163" s="9">
        <f t="shared" si="4"/>
        <v>775.00800000000004</v>
      </c>
      <c r="H163" s="9">
        <f t="shared" si="5"/>
        <v>0</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4747.5</v>
      </c>
      <c r="D164" s="8">
        <f>'PR-RAS'!E168</f>
        <v>1660.9</v>
      </c>
      <c r="E164" s="8">
        <v>0</v>
      </c>
      <c r="F164" s="8">
        <v>0</v>
      </c>
      <c r="G164" s="9">
        <f t="shared" si="4"/>
        <v>1315.2959000000001</v>
      </c>
      <c r="H164" s="9">
        <f t="shared" si="5"/>
        <v>0.59999999999990905</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63653.880000000005</v>
      </c>
      <c r="D166" s="8">
        <f>'PR-RAS'!E170</f>
        <v>53380.4</v>
      </c>
      <c r="E166" s="8">
        <v>0</v>
      </c>
      <c r="F166" s="8">
        <v>0</v>
      </c>
      <c r="G166" s="9">
        <f t="shared" si="4"/>
        <v>28118.422200000001</v>
      </c>
      <c r="H166" s="9">
        <f t="shared" si="5"/>
        <v>0.51999999999679858</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3821.83</v>
      </c>
      <c r="D167" s="8">
        <f>'PR-RAS'!E171</f>
        <v>3489.94</v>
      </c>
      <c r="E167" s="8">
        <v>0</v>
      </c>
      <c r="F167" s="8">
        <v>0</v>
      </c>
      <c r="G167" s="9">
        <f t="shared" si="4"/>
        <v>1793.08386</v>
      </c>
      <c r="H167" s="9">
        <f t="shared" si="5"/>
        <v>0.23000000000001819</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53801.36</v>
      </c>
      <c r="D169" s="8">
        <f>'PR-RAS'!E173</f>
        <v>43875.4</v>
      </c>
      <c r="E169" s="8">
        <v>0</v>
      </c>
      <c r="F169" s="8">
        <v>0</v>
      </c>
      <c r="G169" s="9">
        <f t="shared" si="4"/>
        <v>23780.762880000002</v>
      </c>
      <c r="H169" s="9">
        <f t="shared" si="5"/>
        <v>0.76000000000203727</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6030.69</v>
      </c>
      <c r="D170" s="8">
        <f>'PR-RAS'!E174</f>
        <v>4836.8100000000004</v>
      </c>
      <c r="E170" s="8">
        <v>0</v>
      </c>
      <c r="F170" s="8">
        <v>0</v>
      </c>
      <c r="G170" s="9">
        <f t="shared" si="4"/>
        <v>2654.0283900000004</v>
      </c>
      <c r="H170" s="9">
        <f t="shared" si="5"/>
        <v>0.5</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1178.25</v>
      </c>
      <c r="E171" s="8">
        <v>0</v>
      </c>
      <c r="F171" s="8">
        <v>0</v>
      </c>
      <c r="G171" s="9">
        <f t="shared" si="4"/>
        <v>400.60500000000002</v>
      </c>
      <c r="H171" s="9">
        <f t="shared" si="5"/>
        <v>0.25</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502416.78</v>
      </c>
      <c r="D174" s="8">
        <f>'PR-RAS'!E178</f>
        <v>521025.00000000006</v>
      </c>
      <c r="E174" s="8">
        <v>0</v>
      </c>
      <c r="F174" s="8">
        <v>0</v>
      </c>
      <c r="G174" s="9">
        <f t="shared" si="4"/>
        <v>267192.75294000003</v>
      </c>
      <c r="H174" s="9">
        <f t="shared" si="5"/>
        <v>0.22000000003026798</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7257.83</v>
      </c>
      <c r="D175" s="8">
        <f>'PR-RAS'!E179</f>
        <v>11020.03</v>
      </c>
      <c r="E175" s="8">
        <v>0</v>
      </c>
      <c r="F175" s="8">
        <v>0</v>
      </c>
      <c r="G175" s="9">
        <f t="shared" si="4"/>
        <v>5097.8328599999995</v>
      </c>
      <c r="H175" s="9">
        <f t="shared" si="5"/>
        <v>0.2000000000007276</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100354.41</v>
      </c>
      <c r="D176" s="8">
        <f>'PR-RAS'!E180</f>
        <v>133391.57999999999</v>
      </c>
      <c r="E176" s="8">
        <v>0</v>
      </c>
      <c r="F176" s="8">
        <v>0</v>
      </c>
      <c r="G176" s="9">
        <f t="shared" si="4"/>
        <v>64249.074749999985</v>
      </c>
      <c r="H176" s="9">
        <f t="shared" si="5"/>
        <v>0.83000000001629815</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6604.73</v>
      </c>
      <c r="D177" s="8">
        <f>'PR-RAS'!E181</f>
        <v>5941.38</v>
      </c>
      <c r="E177" s="8">
        <v>0</v>
      </c>
      <c r="F177" s="8">
        <v>0</v>
      </c>
      <c r="G177" s="9">
        <f t="shared" si="4"/>
        <v>3253.7982399999996</v>
      </c>
      <c r="H177" s="9">
        <f t="shared" si="5"/>
        <v>0.6500000000005457</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158762.01</v>
      </c>
      <c r="D178" s="8">
        <f>'PR-RAS'!E182</f>
        <v>153766.41</v>
      </c>
      <c r="E178" s="8">
        <v>0</v>
      </c>
      <c r="F178" s="8">
        <v>0</v>
      </c>
      <c r="G178" s="9">
        <f t="shared" si="4"/>
        <v>82534.184909999996</v>
      </c>
      <c r="H178" s="9">
        <f t="shared" si="5"/>
        <v>0.42000000001280569</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25779.52</v>
      </c>
      <c r="D179" s="8">
        <f>'PR-RAS'!E183</f>
        <v>39625.4</v>
      </c>
      <c r="E179" s="8">
        <v>0</v>
      </c>
      <c r="F179" s="8">
        <v>0</v>
      </c>
      <c r="G179" s="9">
        <f t="shared" si="4"/>
        <v>18695.396960000002</v>
      </c>
      <c r="H179" s="9">
        <f t="shared" si="5"/>
        <v>0.88000000000101863</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0</v>
      </c>
      <c r="D180" s="8">
        <f>'PR-RAS'!E184</f>
        <v>0</v>
      </c>
      <c r="E180" s="8">
        <v>0</v>
      </c>
      <c r="F180" s="8">
        <v>0</v>
      </c>
      <c r="G180" s="9">
        <f t="shared" si="4"/>
        <v>0</v>
      </c>
      <c r="H180" s="9">
        <f t="shared" si="5"/>
        <v>0</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110320.75</v>
      </c>
      <c r="D181" s="8">
        <f>'PR-RAS'!E185</f>
        <v>100178.33</v>
      </c>
      <c r="E181" s="8">
        <v>0</v>
      </c>
      <c r="F181" s="8">
        <v>0</v>
      </c>
      <c r="G181" s="9">
        <f t="shared" si="4"/>
        <v>55921.933800000006</v>
      </c>
      <c r="H181" s="9">
        <f t="shared" si="5"/>
        <v>0.58000000000174623</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16393.560000000001</v>
      </c>
      <c r="D182" s="8">
        <f>'PR-RAS'!E186</f>
        <v>17574.419999999998</v>
      </c>
      <c r="E182" s="8">
        <v>0</v>
      </c>
      <c r="F182" s="8">
        <v>0</v>
      </c>
      <c r="G182" s="9">
        <f t="shared" si="4"/>
        <v>9329.1743999999981</v>
      </c>
      <c r="H182" s="9">
        <f t="shared" si="5"/>
        <v>0.8599999999969441</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76943.97</v>
      </c>
      <c r="D183" s="8">
        <f>'PR-RAS'!E187</f>
        <v>59527.45</v>
      </c>
      <c r="E183" s="8">
        <v>0</v>
      </c>
      <c r="F183" s="8">
        <v>0</v>
      </c>
      <c r="G183" s="9">
        <f t="shared" si="4"/>
        <v>35671.79434</v>
      </c>
      <c r="H183" s="9">
        <f t="shared" si="5"/>
        <v>0.47999999999592546</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66094.100000000006</v>
      </c>
      <c r="D190" s="8">
        <f>'PR-RAS'!E194</f>
        <v>112279.75</v>
      </c>
      <c r="E190" s="8">
        <v>0</v>
      </c>
      <c r="F190" s="8">
        <v>0</v>
      </c>
      <c r="G190" s="9">
        <f t="shared" si="4"/>
        <v>54933.530399999996</v>
      </c>
      <c r="H190" s="9">
        <f t="shared" si="5"/>
        <v>0.35000000000582077</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13127.56</v>
      </c>
      <c r="D191" s="8">
        <f>'PR-RAS'!E195</f>
        <v>1203.3399999999999</v>
      </c>
      <c r="E191" s="8">
        <v>0</v>
      </c>
      <c r="F191" s="8">
        <v>0</v>
      </c>
      <c r="G191" s="9">
        <f t="shared" si="4"/>
        <v>2951.5056</v>
      </c>
      <c r="H191" s="9">
        <f t="shared" si="5"/>
        <v>0.78000000000042746</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5942.13</v>
      </c>
      <c r="D192" s="8">
        <f>'PR-RAS'!E196</f>
        <v>5314.22</v>
      </c>
      <c r="E192" s="8">
        <v>0</v>
      </c>
      <c r="F192" s="8">
        <v>0</v>
      </c>
      <c r="G192" s="9">
        <f t="shared" si="4"/>
        <v>3164.9788699999999</v>
      </c>
      <c r="H192" s="9">
        <f t="shared" si="5"/>
        <v>0.3500000000003638</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23994.87</v>
      </c>
      <c r="D193" s="8">
        <f>'PR-RAS'!E197</f>
        <v>19973.060000000001</v>
      </c>
      <c r="E193" s="8">
        <v>0</v>
      </c>
      <c r="F193" s="8">
        <v>0</v>
      </c>
      <c r="G193" s="9">
        <f t="shared" si="4"/>
        <v>12276.670080000002</v>
      </c>
      <c r="H193" s="9">
        <f t="shared" si="5"/>
        <v>0.19000000000232831</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6765.37</v>
      </c>
      <c r="D194" s="8">
        <f>'PR-RAS'!E198</f>
        <v>6905.08</v>
      </c>
      <c r="E194" s="8">
        <v>0</v>
      </c>
      <c r="F194" s="8">
        <v>0</v>
      </c>
      <c r="G194" s="9">
        <f t="shared" ref="G194:G257" si="6">(B194/1000)*(C194*1+D194*2)</f>
        <v>3971.0772899999997</v>
      </c>
      <c r="H194" s="9">
        <f t="shared" ref="H194:H257" si="7">ABS(C194-ROUND(C194,0))+ABS(D194-ROUND(D194,0))</f>
        <v>0.4499999999998181</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0</v>
      </c>
      <c r="D195" s="8">
        <f>'PR-RAS'!E199</f>
        <v>0</v>
      </c>
      <c r="E195" s="8">
        <v>0</v>
      </c>
      <c r="F195" s="8">
        <v>0</v>
      </c>
      <c r="G195" s="9">
        <f t="shared" si="6"/>
        <v>0</v>
      </c>
      <c r="H195" s="9">
        <f t="shared" si="7"/>
        <v>0</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62128.55</v>
      </c>
      <c r="E196" s="8">
        <v>0</v>
      </c>
      <c r="F196" s="8">
        <v>0</v>
      </c>
      <c r="G196" s="9">
        <f t="shared" si="6"/>
        <v>24230.134500000004</v>
      </c>
      <c r="H196" s="9">
        <f t="shared" si="7"/>
        <v>0.44999999999708962</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16264.17</v>
      </c>
      <c r="D197" s="8">
        <f>'PR-RAS'!E201</f>
        <v>16755.5</v>
      </c>
      <c r="E197" s="8">
        <v>0</v>
      </c>
      <c r="F197" s="8">
        <v>0</v>
      </c>
      <c r="G197" s="9">
        <f t="shared" si="6"/>
        <v>9755.9333200000001</v>
      </c>
      <c r="H197" s="9">
        <f t="shared" si="7"/>
        <v>0.67000000000007276</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217573.72</v>
      </c>
      <c r="D198" s="8">
        <f>'PR-RAS'!E202</f>
        <v>20873.169999999998</v>
      </c>
      <c r="E198" s="8">
        <v>0</v>
      </c>
      <c r="F198" s="8">
        <v>0</v>
      </c>
      <c r="G198" s="9">
        <f t="shared" si="6"/>
        <v>51086.051820000001</v>
      </c>
      <c r="H198" s="9">
        <f t="shared" si="7"/>
        <v>0.44999999999708962</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217573.72</v>
      </c>
      <c r="D212" s="8">
        <f>'PR-RAS'!E216</f>
        <v>20873.169999999998</v>
      </c>
      <c r="E212" s="8">
        <v>0</v>
      </c>
      <c r="F212" s="8">
        <v>0</v>
      </c>
      <c r="G212" s="9">
        <f t="shared" si="6"/>
        <v>54716.532659999997</v>
      </c>
      <c r="H212" s="9">
        <f t="shared" si="7"/>
        <v>0.44999999999708962</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2288.25</v>
      </c>
      <c r="D213" s="8">
        <f>'PR-RAS'!E217</f>
        <v>1871.15</v>
      </c>
      <c r="E213" s="8">
        <v>0</v>
      </c>
      <c r="F213" s="8">
        <v>0</v>
      </c>
      <c r="G213" s="9">
        <f t="shared" si="6"/>
        <v>1278.4766</v>
      </c>
      <c r="H213" s="9">
        <f t="shared" si="7"/>
        <v>0.40000000000009095</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196.9</v>
      </c>
      <c r="D215" s="8">
        <f>'PR-RAS'!E219</f>
        <v>2.02</v>
      </c>
      <c r="E215" s="8">
        <v>0</v>
      </c>
      <c r="F215" s="8">
        <v>0</v>
      </c>
      <c r="G215" s="9">
        <f t="shared" si="6"/>
        <v>43.001159999999999</v>
      </c>
      <c r="H215" s="9">
        <f t="shared" si="7"/>
        <v>0.11999999999999433</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215088.57</v>
      </c>
      <c r="D216" s="8">
        <f>'PR-RAS'!E220</f>
        <v>19000</v>
      </c>
      <c r="E216" s="8">
        <v>0</v>
      </c>
      <c r="F216" s="8">
        <v>0</v>
      </c>
      <c r="G216" s="9">
        <f t="shared" si="6"/>
        <v>54414.042549999998</v>
      </c>
      <c r="H216" s="9">
        <f t="shared" si="7"/>
        <v>0.42999999999301508</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1345.9</v>
      </c>
      <c r="D217" s="8">
        <f>'PR-RAS'!E221</f>
        <v>2427.66</v>
      </c>
      <c r="E217" s="8">
        <v>0</v>
      </c>
      <c r="F217" s="8">
        <v>0</v>
      </c>
      <c r="G217" s="9">
        <f t="shared" si="6"/>
        <v>1339.4635199999998</v>
      </c>
      <c r="H217" s="9">
        <f t="shared" si="7"/>
        <v>0.44000000000005457</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1345.9</v>
      </c>
      <c r="D221" s="8">
        <f>'PR-RAS'!E225</f>
        <v>2427.66</v>
      </c>
      <c r="E221" s="8">
        <v>0</v>
      </c>
      <c r="F221" s="8">
        <v>0</v>
      </c>
      <c r="G221" s="9">
        <f t="shared" si="6"/>
        <v>1364.2683999999999</v>
      </c>
      <c r="H221" s="9">
        <f t="shared" si="7"/>
        <v>0.44000000000005457</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1345.9</v>
      </c>
      <c r="D224" s="8">
        <f>'PR-RAS'!E228</f>
        <v>2427.66</v>
      </c>
      <c r="E224" s="8">
        <v>0</v>
      </c>
      <c r="F224" s="8">
        <v>0</v>
      </c>
      <c r="G224" s="9">
        <f t="shared" si="6"/>
        <v>1382.8720599999999</v>
      </c>
      <c r="H224" s="9">
        <f t="shared" si="7"/>
        <v>0.44000000000005457</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485020.31000000006</v>
      </c>
      <c r="D226" s="8">
        <f>'PR-RAS'!E230</f>
        <v>632419.29</v>
      </c>
      <c r="E226" s="8">
        <v>0</v>
      </c>
      <c r="F226" s="8">
        <v>0</v>
      </c>
      <c r="G226" s="9">
        <f t="shared" si="6"/>
        <v>393718.25025000004</v>
      </c>
      <c r="H226" s="9">
        <f t="shared" si="7"/>
        <v>0.60000000009313226</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17287.28</v>
      </c>
      <c r="D242" s="8">
        <f>'PR-RAS'!E246</f>
        <v>17306.5</v>
      </c>
      <c r="E242" s="8">
        <v>0</v>
      </c>
      <c r="F242" s="8">
        <v>0</v>
      </c>
      <c r="G242" s="9">
        <f t="shared" si="6"/>
        <v>12507.967479999999</v>
      </c>
      <c r="H242" s="9">
        <f t="shared" si="7"/>
        <v>0.77999999999883585</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7287.28</v>
      </c>
      <c r="D243" s="8">
        <f>'PR-RAS'!E247</f>
        <v>9116.5</v>
      </c>
      <c r="E243" s="8">
        <v>0</v>
      </c>
      <c r="F243" s="8">
        <v>0</v>
      </c>
      <c r="G243" s="9">
        <f t="shared" si="6"/>
        <v>6175.9077599999991</v>
      </c>
      <c r="H243" s="9">
        <f t="shared" si="7"/>
        <v>0.77999999999974534</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10000</v>
      </c>
      <c r="D244" s="8">
        <f>'PR-RAS'!E248</f>
        <v>8190</v>
      </c>
      <c r="E244" s="8">
        <v>0</v>
      </c>
      <c r="F244" s="8">
        <v>0</v>
      </c>
      <c r="G244" s="9">
        <f t="shared" si="6"/>
        <v>6410.34</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467733.03</v>
      </c>
      <c r="D246" s="8">
        <f>'PR-RAS'!E250</f>
        <v>565157.66</v>
      </c>
      <c r="E246" s="8">
        <v>0</v>
      </c>
      <c r="F246" s="8">
        <v>0</v>
      </c>
      <c r="G246" s="9">
        <f t="shared" si="6"/>
        <v>391521.84575000004</v>
      </c>
      <c r="H246" s="9">
        <f t="shared" si="7"/>
        <v>0.36999999999534339</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464433.03</v>
      </c>
      <c r="D247" s="8">
        <f>'PR-RAS'!E251</f>
        <v>555357.66</v>
      </c>
      <c r="E247" s="8">
        <v>0</v>
      </c>
      <c r="F247" s="8">
        <v>0</v>
      </c>
      <c r="G247" s="9">
        <f t="shared" si="6"/>
        <v>387486.49410000001</v>
      </c>
      <c r="H247" s="9">
        <f t="shared" si="7"/>
        <v>0.36999999999534339</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3300</v>
      </c>
      <c r="D248" s="8">
        <f>'PR-RAS'!E252</f>
        <v>9800</v>
      </c>
      <c r="E248" s="8">
        <v>0</v>
      </c>
      <c r="F248" s="8">
        <v>0</v>
      </c>
      <c r="G248" s="9">
        <f t="shared" si="6"/>
        <v>5656.3</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49955.13</v>
      </c>
      <c r="E250" s="8">
        <v>0</v>
      </c>
      <c r="F250" s="8">
        <v>0</v>
      </c>
      <c r="G250" s="9">
        <f t="shared" si="6"/>
        <v>24877.654739999998</v>
      </c>
      <c r="H250" s="9">
        <f t="shared" si="7"/>
        <v>0.12999999999738066</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49955.13</v>
      </c>
      <c r="E252" s="8">
        <v>0</v>
      </c>
      <c r="F252" s="8">
        <v>0</v>
      </c>
      <c r="G252" s="9">
        <f t="shared" si="6"/>
        <v>25077.475259999999</v>
      </c>
      <c r="H252" s="9">
        <f t="shared" si="7"/>
        <v>0.12999999999738066</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45212.01</v>
      </c>
      <c r="D258" s="8">
        <f>'PR-RAS'!E262</f>
        <v>51208.95</v>
      </c>
      <c r="E258" s="8">
        <v>0</v>
      </c>
      <c r="F258" s="8">
        <v>0</v>
      </c>
      <c r="G258" s="9">
        <f t="shared" ref="G258:G321" si="8">(B258/1000)*(C258*1+D258*2)</f>
        <v>37940.886870000002</v>
      </c>
      <c r="H258" s="9">
        <f t="shared" ref="H258:H321" si="9">ABS(C258-ROUND(C258,0))+ABS(D258-ROUND(D258,0))</f>
        <v>6.0000000004947651E-2</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45212.01</v>
      </c>
      <c r="D265" s="8">
        <f>'PR-RAS'!E269</f>
        <v>51208.95</v>
      </c>
      <c r="E265" s="8">
        <v>0</v>
      </c>
      <c r="F265" s="8">
        <v>0</v>
      </c>
      <c r="G265" s="9">
        <f t="shared" si="8"/>
        <v>38974.296240000003</v>
      </c>
      <c r="H265" s="9">
        <f t="shared" si="9"/>
        <v>6.0000000004947651E-2</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45212.01</v>
      </c>
      <c r="D266" s="8">
        <f>'PR-RAS'!E270</f>
        <v>50543.95</v>
      </c>
      <c r="E266" s="8">
        <v>0</v>
      </c>
      <c r="F266" s="8">
        <v>0</v>
      </c>
      <c r="G266" s="9">
        <f t="shared" si="8"/>
        <v>38769.476150000002</v>
      </c>
      <c r="H266" s="9">
        <f t="shared" si="9"/>
        <v>6.0000000004947651E-2</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665</v>
      </c>
      <c r="E267" s="8">
        <v>0</v>
      </c>
      <c r="F267" s="8">
        <v>0</v>
      </c>
      <c r="G267" s="9">
        <f t="shared" si="8"/>
        <v>353.78000000000003</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312149.58</v>
      </c>
      <c r="D269" s="8">
        <f>'PR-RAS'!E273</f>
        <v>273818.46000000002</v>
      </c>
      <c r="E269" s="8">
        <v>0</v>
      </c>
      <c r="F269" s="8">
        <v>0</v>
      </c>
      <c r="G269" s="9">
        <f t="shared" si="8"/>
        <v>230422.78200000001</v>
      </c>
      <c r="H269" s="9">
        <f t="shared" si="9"/>
        <v>0.88000000000465661</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270149.58</v>
      </c>
      <c r="D270" s="8">
        <f>'PR-RAS'!E274</f>
        <v>265818.46000000002</v>
      </c>
      <c r="E270" s="8">
        <v>0</v>
      </c>
      <c r="F270" s="8">
        <v>0</v>
      </c>
      <c r="G270" s="9">
        <f t="shared" si="8"/>
        <v>215680.56850000002</v>
      </c>
      <c r="H270" s="9">
        <f t="shared" si="9"/>
        <v>0.88000000000465661</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270149.58</v>
      </c>
      <c r="D271" s="8">
        <f>'PR-RAS'!E275</f>
        <v>265818.46000000002</v>
      </c>
      <c r="E271" s="8">
        <v>0</v>
      </c>
      <c r="F271" s="8">
        <v>0</v>
      </c>
      <c r="G271" s="9">
        <f t="shared" si="8"/>
        <v>216482.35500000001</v>
      </c>
      <c r="H271" s="9">
        <f t="shared" si="9"/>
        <v>0.88000000000465661</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42000</v>
      </c>
      <c r="D274" s="8">
        <f>'PR-RAS'!E278</f>
        <v>8000</v>
      </c>
      <c r="E274" s="8">
        <v>0</v>
      </c>
      <c r="F274" s="8">
        <v>0</v>
      </c>
      <c r="G274" s="9">
        <f t="shared" si="8"/>
        <v>15834.000000000002</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42000</v>
      </c>
      <c r="D275" s="8">
        <f>'PR-RAS'!E279</f>
        <v>8000</v>
      </c>
      <c r="E275" s="8">
        <v>0</v>
      </c>
      <c r="F275" s="8">
        <v>0</v>
      </c>
      <c r="G275" s="9">
        <f t="shared" si="8"/>
        <v>15892.000000000002</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1894687.78</v>
      </c>
      <c r="D295" s="8">
        <f>'PR-RAS'!E299</f>
        <v>1940201.9200000002</v>
      </c>
      <c r="E295" s="8">
        <v>0</v>
      </c>
      <c r="F295" s="8">
        <v>0</v>
      </c>
      <c r="G295" s="9">
        <f t="shared" si="8"/>
        <v>1697876.93628</v>
      </c>
      <c r="H295" s="9">
        <f t="shared" si="9"/>
        <v>0.29999999981373549</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428347.10000000033</v>
      </c>
      <c r="D296" s="8">
        <f>'PR-RAS'!E300</f>
        <v>2048538.7699999998</v>
      </c>
      <c r="E296" s="8">
        <v>0</v>
      </c>
      <c r="F296" s="8">
        <v>0</v>
      </c>
      <c r="G296" s="9">
        <f t="shared" si="8"/>
        <v>1335000.2687999997</v>
      </c>
      <c r="H296" s="9">
        <f t="shared" si="9"/>
        <v>0.33000000054016709</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1334354.81</v>
      </c>
      <c r="D298" s="8">
        <f>'PR-RAS'!E302</f>
        <v>0</v>
      </c>
      <c r="E298" s="8">
        <v>0</v>
      </c>
      <c r="F298" s="8">
        <v>0</v>
      </c>
      <c r="G298" s="9">
        <f t="shared" si="8"/>
        <v>396303.37857</v>
      </c>
      <c r="H298" s="9">
        <f t="shared" si="9"/>
        <v>0.18999999994412065</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1702421.63</v>
      </c>
      <c r="E299" s="8">
        <v>0</v>
      </c>
      <c r="F299" s="8">
        <v>0</v>
      </c>
      <c r="G299" s="9">
        <f t="shared" si="8"/>
        <v>1014643.2914799999</v>
      </c>
      <c r="H299" s="9">
        <f t="shared" si="9"/>
        <v>0.37000000011175871</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29234.63</v>
      </c>
      <c r="D300" s="8">
        <f>'PR-RAS'!E304</f>
        <v>102457.84</v>
      </c>
      <c r="E300" s="8">
        <v>0</v>
      </c>
      <c r="F300" s="8">
        <v>0</v>
      </c>
      <c r="G300" s="9">
        <f t="shared" si="8"/>
        <v>70010.942689999996</v>
      </c>
      <c r="H300" s="9">
        <f t="shared" si="9"/>
        <v>0.53000000000247383</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631397.2300000001</v>
      </c>
      <c r="D355" s="8">
        <f>'PR-RAS'!E360</f>
        <v>1262121.83</v>
      </c>
      <c r="E355" s="8">
        <v>0</v>
      </c>
      <c r="F355" s="8">
        <v>0</v>
      </c>
      <c r="G355" s="9">
        <f t="shared" si="10"/>
        <v>1117096.87506</v>
      </c>
      <c r="H355" s="9">
        <f t="shared" si="11"/>
        <v>0.40000000002328306</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32404</v>
      </c>
      <c r="E356" s="8">
        <v>0</v>
      </c>
      <c r="F356" s="8">
        <v>0</v>
      </c>
      <c r="G356" s="9">
        <f t="shared" si="10"/>
        <v>23006.84</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32404</v>
      </c>
      <c r="E361" s="8">
        <v>0</v>
      </c>
      <c r="F361" s="8">
        <v>0</v>
      </c>
      <c r="G361" s="9">
        <f t="shared" si="10"/>
        <v>23330.879999999997</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32404</v>
      </c>
      <c r="E365" s="8">
        <v>0</v>
      </c>
      <c r="F365" s="8">
        <v>0</v>
      </c>
      <c r="G365" s="9">
        <f t="shared" si="10"/>
        <v>23590.112000000001</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529989.33000000007</v>
      </c>
      <c r="D368" s="8">
        <f>'PR-RAS'!E373</f>
        <v>1067176.47</v>
      </c>
      <c r="E368" s="8">
        <v>0</v>
      </c>
      <c r="F368" s="8">
        <v>0</v>
      </c>
      <c r="G368" s="9">
        <f t="shared" si="10"/>
        <v>977813.61309</v>
      </c>
      <c r="H368" s="9">
        <f t="shared" si="11"/>
        <v>0.80000000004656613</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441201.22000000003</v>
      </c>
      <c r="D369" s="8">
        <f>'PR-RAS'!E374</f>
        <v>1056390.8</v>
      </c>
      <c r="E369" s="8">
        <v>0</v>
      </c>
      <c r="F369" s="8">
        <v>0</v>
      </c>
      <c r="G369" s="9">
        <f t="shared" si="10"/>
        <v>939865.67776000011</v>
      </c>
      <c r="H369" s="9">
        <f t="shared" si="11"/>
        <v>0.41999999998370185</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7500</v>
      </c>
      <c r="D371" s="8">
        <f>'PR-RAS'!E376</f>
        <v>769329.28</v>
      </c>
      <c r="E371" s="8">
        <v>0</v>
      </c>
      <c r="F371" s="8">
        <v>0</v>
      </c>
      <c r="G371" s="9">
        <f t="shared" si="10"/>
        <v>572078.66720000003</v>
      </c>
      <c r="H371" s="9">
        <f t="shared" si="11"/>
        <v>0.28000000002793968</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23714.33</v>
      </c>
      <c r="D372" s="8">
        <f>'PR-RAS'!E377</f>
        <v>50036.6</v>
      </c>
      <c r="E372" s="8">
        <v>0</v>
      </c>
      <c r="F372" s="8">
        <v>0</v>
      </c>
      <c r="G372" s="9">
        <f t="shared" si="10"/>
        <v>45925.173629999998</v>
      </c>
      <c r="H372" s="9">
        <f t="shared" si="11"/>
        <v>0.73000000000320142</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409986.89</v>
      </c>
      <c r="D373" s="8">
        <f>'PR-RAS'!E378</f>
        <v>237024.92</v>
      </c>
      <c r="E373" s="8">
        <v>0</v>
      </c>
      <c r="F373" s="8">
        <v>0</v>
      </c>
      <c r="G373" s="9">
        <f t="shared" si="10"/>
        <v>328861.66356000002</v>
      </c>
      <c r="H373" s="9">
        <f t="shared" si="11"/>
        <v>0.18999999997322448</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88788.11</v>
      </c>
      <c r="D374" s="8">
        <f>'PR-RAS'!E379</f>
        <v>10785.67</v>
      </c>
      <c r="E374" s="8">
        <v>0</v>
      </c>
      <c r="F374" s="8">
        <v>0</v>
      </c>
      <c r="G374" s="9">
        <f t="shared" si="10"/>
        <v>41164.074849999997</v>
      </c>
      <c r="H374" s="9">
        <f t="shared" si="11"/>
        <v>0.44000000000050932</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3268.38</v>
      </c>
      <c r="D375" s="8">
        <f>'PR-RAS'!E380</f>
        <v>1193.49</v>
      </c>
      <c r="E375" s="8">
        <v>0</v>
      </c>
      <c r="F375" s="8">
        <v>0</v>
      </c>
      <c r="G375" s="9">
        <f t="shared" si="10"/>
        <v>2115.10464</v>
      </c>
      <c r="H375" s="9">
        <f t="shared" si="11"/>
        <v>0.87000000000011823</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10</v>
      </c>
      <c r="D376" s="8">
        <f>'PR-RAS'!E381</f>
        <v>1</v>
      </c>
      <c r="E376" s="8">
        <v>0</v>
      </c>
      <c r="F376" s="8">
        <v>0</v>
      </c>
      <c r="G376" s="9">
        <f t="shared" si="10"/>
        <v>4.5</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85509.73</v>
      </c>
      <c r="D381" s="8">
        <f>'PR-RAS'!E386</f>
        <v>9591.18</v>
      </c>
      <c r="E381" s="8">
        <v>0</v>
      </c>
      <c r="F381" s="8">
        <v>0</v>
      </c>
      <c r="G381" s="9">
        <f t="shared" si="10"/>
        <v>39782.994200000001</v>
      </c>
      <c r="H381" s="9">
        <f t="shared" si="11"/>
        <v>0.45000000000436557</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101407.9</v>
      </c>
      <c r="D407" s="8">
        <f>'PR-RAS'!E412</f>
        <v>162541.35999999999</v>
      </c>
      <c r="E407" s="8">
        <v>0</v>
      </c>
      <c r="F407" s="8">
        <v>0</v>
      </c>
      <c r="G407" s="9">
        <f t="shared" si="12"/>
        <v>173155.19172</v>
      </c>
      <c r="H407" s="9">
        <f t="shared" si="13"/>
        <v>0.45999999999185093</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101407.9</v>
      </c>
      <c r="D408" s="8">
        <f>'PR-RAS'!E413</f>
        <v>162541.35999999999</v>
      </c>
      <c r="E408" s="8">
        <v>0</v>
      </c>
      <c r="F408" s="8">
        <v>0</v>
      </c>
      <c r="G408" s="9">
        <f t="shared" si="12"/>
        <v>173581.68234</v>
      </c>
      <c r="H408" s="9">
        <f t="shared" si="13"/>
        <v>0.45999999999185093</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631397.2300000001</v>
      </c>
      <c r="D413" s="8">
        <f>'PR-RAS'!E418</f>
        <v>1262121.83</v>
      </c>
      <c r="E413" s="8">
        <v>0</v>
      </c>
      <c r="F413" s="8">
        <v>0</v>
      </c>
      <c r="G413" s="9">
        <f t="shared" si="12"/>
        <v>1300124.0466799999</v>
      </c>
      <c r="H413" s="9">
        <f t="shared" si="13"/>
        <v>0.40000000002328306</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854608.8</v>
      </c>
      <c r="D415" s="8">
        <f>'PR-RAS'!E420</f>
        <v>1139517.25</v>
      </c>
      <c r="E415" s="8">
        <v>0</v>
      </c>
      <c r="F415" s="8">
        <v>0</v>
      </c>
      <c r="G415" s="9">
        <f t="shared" si="12"/>
        <v>1297328.3261999998</v>
      </c>
      <c r="H415" s="9">
        <f t="shared" si="13"/>
        <v>0.44999999995343387</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2323034.8800000004</v>
      </c>
      <c r="D417" s="8">
        <f>'PR-RAS'!E422</f>
        <v>3988740.69</v>
      </c>
      <c r="E417" s="8">
        <v>0</v>
      </c>
      <c r="F417" s="8">
        <v>0</v>
      </c>
      <c r="G417" s="9">
        <f t="shared" si="12"/>
        <v>4285014.7641599998</v>
      </c>
      <c r="H417" s="9">
        <f t="shared" si="13"/>
        <v>0.42999999970197678</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2526085.0100000002</v>
      </c>
      <c r="D418" s="8">
        <f>'PR-RAS'!E423</f>
        <v>3202323.75</v>
      </c>
      <c r="E418" s="8">
        <v>0</v>
      </c>
      <c r="F418" s="8">
        <v>0</v>
      </c>
      <c r="G418" s="9">
        <f t="shared" si="12"/>
        <v>3724115.4566699998</v>
      </c>
      <c r="H418" s="9">
        <f t="shared" si="13"/>
        <v>0.26000000024214387</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786416.94</v>
      </c>
      <c r="E419" s="8">
        <v>0</v>
      </c>
      <c r="F419" s="8">
        <v>0</v>
      </c>
      <c r="G419" s="9">
        <f t="shared" si="12"/>
        <v>657444.56183999998</v>
      </c>
      <c r="H419" s="9">
        <f t="shared" si="13"/>
        <v>6.0000000055879354E-2</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203050.12999999989</v>
      </c>
      <c r="D420" s="8">
        <f>'PR-RAS'!E425</f>
        <v>0</v>
      </c>
      <c r="E420" s="8">
        <v>0</v>
      </c>
      <c r="F420" s="8">
        <v>0</v>
      </c>
      <c r="G420" s="9">
        <f t="shared" si="12"/>
        <v>85078.004469999956</v>
      </c>
      <c r="H420" s="9">
        <f t="shared" si="13"/>
        <v>0.12999999988824129</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479746.01</v>
      </c>
      <c r="D421" s="8">
        <f>'PR-RAS'!E426</f>
        <v>0</v>
      </c>
      <c r="E421" s="8">
        <v>0</v>
      </c>
      <c r="F421" s="8">
        <v>0</v>
      </c>
      <c r="G421" s="9">
        <f t="shared" si="12"/>
        <v>201493.3242</v>
      </c>
      <c r="H421" s="9">
        <f t="shared" si="13"/>
        <v>1.0000000009313226E-2</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2841938.88</v>
      </c>
      <c r="E422" s="8">
        <v>0</v>
      </c>
      <c r="F422" s="8">
        <v>0</v>
      </c>
      <c r="G422" s="9">
        <f t="shared" si="12"/>
        <v>2392912.5369599997</v>
      </c>
      <c r="H422" s="9">
        <f t="shared" si="13"/>
        <v>0.12000000011175871</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29234.63</v>
      </c>
      <c r="D423" s="8">
        <f>'PR-RAS'!E428</f>
        <v>102457.84</v>
      </c>
      <c r="E423" s="8">
        <v>0</v>
      </c>
      <c r="F423" s="8">
        <v>0</v>
      </c>
      <c r="G423" s="9">
        <f t="shared" si="12"/>
        <v>98811.430819999994</v>
      </c>
      <c r="H423" s="9">
        <f t="shared" si="13"/>
        <v>0.53000000000247383</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150563.25</v>
      </c>
      <c r="E529" s="8">
        <v>0</v>
      </c>
      <c r="F529" s="8">
        <v>0</v>
      </c>
      <c r="G529" s="9">
        <f t="shared" si="16"/>
        <v>158994.79200000002</v>
      </c>
      <c r="H529" s="9">
        <f t="shared" si="17"/>
        <v>0.25</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150563.25</v>
      </c>
      <c r="E591" s="8">
        <v>0</v>
      </c>
      <c r="F591" s="8">
        <v>0</v>
      </c>
      <c r="G591" s="9">
        <f t="shared" si="18"/>
        <v>177664.63499999998</v>
      </c>
      <c r="H591" s="9">
        <f t="shared" si="19"/>
        <v>0.25</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150563.25</v>
      </c>
      <c r="E615" s="8">
        <v>0</v>
      </c>
      <c r="F615" s="8">
        <v>0</v>
      </c>
      <c r="G615" s="9">
        <f t="shared" si="18"/>
        <v>184891.671</v>
      </c>
      <c r="H615" s="9">
        <f t="shared" si="19"/>
        <v>0.25</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150563.25</v>
      </c>
      <c r="E616" s="8">
        <v>0</v>
      </c>
      <c r="F616" s="8">
        <v>0</v>
      </c>
      <c r="G616" s="9">
        <f t="shared" si="18"/>
        <v>185192.79749999999</v>
      </c>
      <c r="H616" s="9">
        <f t="shared" si="19"/>
        <v>0.25</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150563.25</v>
      </c>
      <c r="E634" s="8">
        <v>0</v>
      </c>
      <c r="F634" s="8">
        <v>0</v>
      </c>
      <c r="G634" s="9">
        <f t="shared" si="18"/>
        <v>190613.07449999999</v>
      </c>
      <c r="H634" s="9">
        <f t="shared" si="19"/>
        <v>0.25</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199084.21</v>
      </c>
      <c r="D635" s="8">
        <f>'PR-RAS'!E641</f>
        <v>3547018.02</v>
      </c>
      <c r="E635" s="8">
        <v>0</v>
      </c>
      <c r="F635" s="8">
        <v>0</v>
      </c>
      <c r="G635" s="9">
        <f t="shared" si="18"/>
        <v>4623838.2385</v>
      </c>
      <c r="H635" s="9">
        <f t="shared" si="19"/>
        <v>0.23000000001047738</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2323034.8800000004</v>
      </c>
      <c r="D637" s="8">
        <f>'PR-RAS'!E643</f>
        <v>3988740.69</v>
      </c>
      <c r="E637" s="8">
        <v>0</v>
      </c>
      <c r="F637" s="8">
        <v>0</v>
      </c>
      <c r="G637" s="9">
        <f t="shared" si="18"/>
        <v>6551128.34136</v>
      </c>
      <c r="H637" s="9">
        <f t="shared" si="19"/>
        <v>0.42999999970197678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2526085.0100000002</v>
      </c>
      <c r="D638" s="8">
        <f>'PR-RAS'!E644</f>
        <v>3352887</v>
      </c>
      <c r="E638" s="8">
        <v>0</v>
      </c>
      <c r="F638" s="8">
        <v>0</v>
      </c>
      <c r="G638" s="9">
        <f t="shared" si="18"/>
        <v>5880694.1893699998</v>
      </c>
      <c r="H638" s="9">
        <f t="shared" si="19"/>
        <v>1.0000000242143869E-2</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635853.68999999994</v>
      </c>
      <c r="E639" s="8">
        <v>0</v>
      </c>
      <c r="F639" s="8">
        <v>0</v>
      </c>
      <c r="G639" s="9">
        <f t="shared" si="18"/>
        <v>811349.30843999994</v>
      </c>
      <c r="H639" s="9">
        <f t="shared" si="19"/>
        <v>0.31000000005587935</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203050.12999999989</v>
      </c>
      <c r="D640" s="8">
        <f>'PR-RAS'!E646</f>
        <v>0</v>
      </c>
      <c r="E640" s="8">
        <v>0</v>
      </c>
      <c r="F640" s="8">
        <v>0</v>
      </c>
      <c r="G640" s="9">
        <f t="shared" si="18"/>
        <v>129749.03306999993</v>
      </c>
      <c r="H640" s="9">
        <f t="shared" si="19"/>
        <v>0.12999999988824129</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678830.22</v>
      </c>
      <c r="D641" s="8">
        <f>'PR-RAS'!E647</f>
        <v>705079.14000000013</v>
      </c>
      <c r="E641" s="8">
        <v>0</v>
      </c>
      <c r="F641" s="8">
        <v>0</v>
      </c>
      <c r="G641" s="9">
        <f t="shared" si="18"/>
        <v>1336952.6400000001</v>
      </c>
      <c r="H641" s="9">
        <f t="shared" si="19"/>
        <v>0.36000000010244548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475780.09000000008</v>
      </c>
      <c r="D643" s="8">
        <f>'PR-RAS'!E649</f>
        <v>1340932.83</v>
      </c>
      <c r="E643" s="8">
        <v>0</v>
      </c>
      <c r="F643" s="8">
        <v>0</v>
      </c>
      <c r="G643" s="9">
        <f t="shared" si="20"/>
        <v>2027208.5715000001</v>
      </c>
      <c r="H643" s="9">
        <f t="shared" si="21"/>
        <v>0.26000000000931323</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800056.2</v>
      </c>
      <c r="D646" s="8">
        <f>'PR-RAS'!E653</f>
        <v>1756511.48</v>
      </c>
      <c r="E646" s="8">
        <v>0</v>
      </c>
      <c r="F646" s="8">
        <v>0</v>
      </c>
      <c r="G646" s="9">
        <f t="shared" si="20"/>
        <v>2781936.0582000003</v>
      </c>
      <c r="H646" s="9">
        <f t="shared" si="21"/>
        <v>0.67999999993480742</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2574312.5699999998</v>
      </c>
      <c r="D647" s="8">
        <f>'PR-RAS'!E654</f>
        <v>4215231.8600000003</v>
      </c>
      <c r="E647" s="8">
        <v>0</v>
      </c>
      <c r="F647" s="8">
        <v>0</v>
      </c>
      <c r="G647" s="9">
        <f t="shared" si="20"/>
        <v>7109085.4833400007</v>
      </c>
      <c r="H647" s="9">
        <f t="shared" si="21"/>
        <v>0.56999999983236194</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2801376.19</v>
      </c>
      <c r="D648" s="8">
        <f>'PR-RAS'!E655</f>
        <v>4341946.83</v>
      </c>
      <c r="E648" s="8">
        <v>0</v>
      </c>
      <c r="F648" s="8">
        <v>0</v>
      </c>
      <c r="G648" s="9">
        <f t="shared" si="20"/>
        <v>7430969.5929500004</v>
      </c>
      <c r="H648" s="9">
        <f t="shared" si="21"/>
        <v>0.35999999986961484</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572992.57999999961</v>
      </c>
      <c r="D649" s="8">
        <f>'PR-RAS'!E656</f>
        <v>1629796.5099999998</v>
      </c>
      <c r="E649" s="8">
        <v>0</v>
      </c>
      <c r="F649" s="8">
        <v>0</v>
      </c>
      <c r="G649" s="9">
        <f t="shared" si="20"/>
        <v>2483515.4687999994</v>
      </c>
      <c r="H649" s="9">
        <f t="shared" si="21"/>
        <v>0.9100000006146729</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12</v>
      </c>
      <c r="D650" s="8">
        <f>'PR-RAS'!E657</f>
        <v>13</v>
      </c>
      <c r="E650" s="8">
        <v>0</v>
      </c>
      <c r="F650" s="8">
        <v>0</v>
      </c>
      <c r="G650" s="9">
        <f t="shared" si="20"/>
        <v>24.661999999999999</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10</v>
      </c>
      <c r="D652" s="8">
        <f>'PR-RAS'!E659</f>
        <v>11</v>
      </c>
      <c r="E652" s="8">
        <v>0</v>
      </c>
      <c r="F652" s="8">
        <v>0</v>
      </c>
      <c r="G652" s="9">
        <f t="shared" si="20"/>
        <v>20.832000000000001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63670.36</v>
      </c>
      <c r="E656" s="8">
        <v>0</v>
      </c>
      <c r="F656" s="8">
        <v>0</v>
      </c>
      <c r="G656" s="9">
        <f t="shared" si="20"/>
        <v>83408.171600000001</v>
      </c>
      <c r="H656" s="9">
        <f t="shared" si="21"/>
        <v>0.36000000000058208</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223982.19</v>
      </c>
      <c r="E657" s="8">
        <v>0</v>
      </c>
      <c r="F657" s="8">
        <v>0</v>
      </c>
      <c r="G657" s="9">
        <f t="shared" si="20"/>
        <v>293864.63328000001</v>
      </c>
      <c r="H657" s="9">
        <f t="shared" si="21"/>
        <v>0.19000000000232831</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429.01</v>
      </c>
      <c r="E660" s="8">
        <v>0</v>
      </c>
      <c r="F660" s="8">
        <v>0</v>
      </c>
      <c r="G660" s="9">
        <f t="shared" si="20"/>
        <v>565.43518000000006</v>
      </c>
      <c r="H660" s="9">
        <f t="shared" si="21"/>
        <v>9.9999999999909051E-3</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45668</v>
      </c>
      <c r="D662" s="8">
        <f>'PR-RAS'!E669</f>
        <v>80137.5</v>
      </c>
      <c r="E662" s="8">
        <v>0</v>
      </c>
      <c r="F662" s="8">
        <v>0</v>
      </c>
      <c r="G662" s="9">
        <f t="shared" si="20"/>
        <v>136128.323</v>
      </c>
      <c r="H662" s="9">
        <f t="shared" si="21"/>
        <v>0.5</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26309.09</v>
      </c>
      <c r="D663" s="8">
        <f>'PR-RAS'!E670</f>
        <v>0</v>
      </c>
      <c r="E663" s="8">
        <v>0</v>
      </c>
      <c r="F663" s="8">
        <v>0</v>
      </c>
      <c r="G663" s="9">
        <f t="shared" si="20"/>
        <v>17416.617580000002</v>
      </c>
      <c r="H663" s="9">
        <f t="shared" si="21"/>
        <v>9.0000000000145519E-2</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20000</v>
      </c>
      <c r="D666" s="8">
        <f>'PR-RAS'!E673</f>
        <v>195976.19</v>
      </c>
      <c r="E666" s="8">
        <v>0</v>
      </c>
      <c r="F666" s="8">
        <v>0</v>
      </c>
      <c r="G666" s="9">
        <f t="shared" si="20"/>
        <v>273948.33270000003</v>
      </c>
      <c r="H666" s="9">
        <f t="shared" si="21"/>
        <v>0.19000000000232831</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75000</v>
      </c>
      <c r="D667" s="8">
        <f>'PR-RAS'!E674</f>
        <v>10000</v>
      </c>
      <c r="E667" s="8">
        <v>0</v>
      </c>
      <c r="F667" s="8">
        <v>0</v>
      </c>
      <c r="G667" s="9">
        <f t="shared" si="20"/>
        <v>63270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1065799.8899999999</v>
      </c>
      <c r="E699" s="8">
        <v>0</v>
      </c>
      <c r="F699" s="8">
        <v>0</v>
      </c>
      <c r="G699" s="9">
        <f t="shared" si="20"/>
        <v>1487856.6464399998</v>
      </c>
      <c r="H699" s="9">
        <f t="shared" si="21"/>
        <v>0.11000000010244548</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15249.63</v>
      </c>
      <c r="E705" s="8">
        <v>0</v>
      </c>
      <c r="F705" s="8">
        <v>0</v>
      </c>
      <c r="G705" s="9">
        <f t="shared" si="20"/>
        <v>21471.479039999998</v>
      </c>
      <c r="H705" s="9">
        <f t="shared" si="21"/>
        <v>0.37000000000080036</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69902.3</v>
      </c>
      <c r="E715" s="8">
        <v>0</v>
      </c>
      <c r="F715" s="8">
        <v>0</v>
      </c>
      <c r="G715" s="9">
        <f t="shared" si="22"/>
        <v>99820.484400000001</v>
      </c>
      <c r="H715" s="9">
        <f t="shared" si="23"/>
        <v>0.30000000000291038</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1968</v>
      </c>
      <c r="D727" s="8">
        <f>'PR-RAS'!E734</f>
        <v>1408</v>
      </c>
      <c r="E727" s="8">
        <v>0</v>
      </c>
      <c r="F727" s="8">
        <v>0</v>
      </c>
      <c r="G727" s="9">
        <f t="shared" si="22"/>
        <v>3473.1839999999997</v>
      </c>
      <c r="H727" s="9">
        <f t="shared" si="23"/>
        <v>0</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420</v>
      </c>
      <c r="E728" s="8">
        <v>0</v>
      </c>
      <c r="F728" s="8">
        <v>0</v>
      </c>
      <c r="G728" s="9">
        <f t="shared" si="22"/>
        <v>610.67999999999995</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37599.33</v>
      </c>
      <c r="E730" s="8">
        <v>0</v>
      </c>
      <c r="F730" s="8">
        <v>0</v>
      </c>
      <c r="G730" s="9">
        <f t="shared" si="22"/>
        <v>54819.82314</v>
      </c>
      <c r="H730" s="9">
        <f t="shared" si="23"/>
        <v>0.33000000000174623</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395.61</v>
      </c>
      <c r="E731" s="8">
        <v>0</v>
      </c>
      <c r="F731" s="8">
        <v>0</v>
      </c>
      <c r="G731" s="9">
        <f t="shared" si="22"/>
        <v>577.59059999999999</v>
      </c>
      <c r="H731" s="9">
        <f t="shared" si="23"/>
        <v>0.38999999999998636</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2599.41</v>
      </c>
      <c r="D734" s="8">
        <f>'PR-RAS'!E741</f>
        <v>1203.3399999999999</v>
      </c>
      <c r="E734" s="8">
        <v>0</v>
      </c>
      <c r="F734" s="8">
        <v>0</v>
      </c>
      <c r="G734" s="9">
        <f t="shared" si="22"/>
        <v>3669.4639700000002</v>
      </c>
      <c r="H734" s="9">
        <f t="shared" si="23"/>
        <v>0.74999999999977263</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1</v>
      </c>
      <c r="E735" s="8">
        <v>0</v>
      </c>
      <c r="F735" s="8">
        <v>0</v>
      </c>
      <c r="G735" s="9">
        <f t="shared" si="22"/>
        <v>1.468</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1345.9</v>
      </c>
      <c r="D770" s="8">
        <f>'PR-RAS'!E777</f>
        <v>2427.66</v>
      </c>
      <c r="E770" s="8">
        <v>0</v>
      </c>
      <c r="F770" s="8">
        <v>0</v>
      </c>
      <c r="G770" s="9">
        <f t="shared" ref="G770:G833" si="24">(B770/1000)*(C770*1+D770*2)</f>
        <v>4768.7381799999994</v>
      </c>
      <c r="H770" s="9">
        <f t="shared" ref="H770:H833" si="25">ABS(C770-ROUND(C770,0))+ABS(D770-ROUND(D770,0))</f>
        <v>0.44000000000005457</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49955.13</v>
      </c>
      <c r="E825" s="8">
        <v>0</v>
      </c>
      <c r="F825" s="8">
        <v>0</v>
      </c>
      <c r="G825" s="9">
        <f t="shared" si="24"/>
        <v>82326.054239999998</v>
      </c>
      <c r="H825" s="9">
        <f t="shared" si="25"/>
        <v>0.12999999999738066</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1565</v>
      </c>
      <c r="D836" s="8">
        <f>'PR-RAS'!E843</f>
        <v>3439</v>
      </c>
      <c r="E836" s="8">
        <v>0</v>
      </c>
      <c r="F836" s="8">
        <v>0</v>
      </c>
      <c r="G836" s="9">
        <f t="shared" si="26"/>
        <v>7049.9049999999997</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16146.4</v>
      </c>
      <c r="D839" s="8">
        <f>'PR-RAS'!E846</f>
        <v>14533.8</v>
      </c>
      <c r="E839" s="8">
        <v>0</v>
      </c>
      <c r="F839" s="8">
        <v>0</v>
      </c>
      <c r="G839" s="9">
        <f t="shared" si="26"/>
        <v>37889.331999999995</v>
      </c>
      <c r="H839" s="9">
        <f t="shared" si="27"/>
        <v>0.6000000000003638</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25550.61</v>
      </c>
      <c r="D841" s="8">
        <f>'PR-RAS'!E848</f>
        <v>32571.15</v>
      </c>
      <c r="E841" s="8">
        <v>0</v>
      </c>
      <c r="F841" s="8">
        <v>0</v>
      </c>
      <c r="G841" s="9">
        <f t="shared" si="26"/>
        <v>76182.044399999999</v>
      </c>
      <c r="H841" s="9">
        <f t="shared" si="27"/>
        <v>0.54000000000087311</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1950</v>
      </c>
      <c r="D843" s="8">
        <f>'PR-RAS'!E850</f>
        <v>0</v>
      </c>
      <c r="E843" s="8">
        <v>0</v>
      </c>
      <c r="F843" s="8">
        <v>0</v>
      </c>
      <c r="G843" s="9">
        <f t="shared" si="26"/>
        <v>1641.8999999999999</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665</v>
      </c>
      <c r="E846" s="8">
        <v>0</v>
      </c>
      <c r="F846" s="8">
        <v>0</v>
      </c>
      <c r="G846" s="9">
        <f t="shared" si="26"/>
        <v>1123.8499999999999</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150563.25</v>
      </c>
      <c r="E989" s="8">
        <v>0</v>
      </c>
      <c r="F989" s="8">
        <v>0</v>
      </c>
      <c r="G989" s="9">
        <f t="shared" si="30"/>
        <v>297512.98200000002</v>
      </c>
      <c r="H989" s="9">
        <f t="shared" si="31"/>
        <v>0.25</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4821861.16</v>
      </c>
      <c r="D1581" s="13"/>
      <c r="E1581" s="13">
        <v>0</v>
      </c>
      <c r="F1581" s="13">
        <v>0</v>
      </c>
      <c r="G1581" s="14">
        <f t="shared" ref="G1581:G1612" si="54">B1581/1000*C1581</f>
        <v>4821.8611600000004</v>
      </c>
      <c r="H1581" s="14">
        <f t="shared" ref="H1581:H1612" si="55">ABS(C1581-ROUND(C1581,0))</f>
        <v>0.16000000014901161</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2627965.37</v>
      </c>
      <c r="D1582" s="8">
        <v>0</v>
      </c>
      <c r="E1582" s="8">
        <v>0</v>
      </c>
      <c r="F1582" s="8">
        <v>0</v>
      </c>
      <c r="G1582" s="9">
        <f t="shared" si="54"/>
        <v>5255.9307400000007</v>
      </c>
      <c r="H1582" s="9">
        <f t="shared" si="55"/>
        <v>0.37000000011175871</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1333705.6000000001</v>
      </c>
      <c r="D1584" s="8">
        <v>0</v>
      </c>
      <c r="E1584" s="8">
        <v>0</v>
      </c>
      <c r="F1584" s="8">
        <v>0</v>
      </c>
      <c r="G1584" s="9">
        <f t="shared" si="54"/>
        <v>5334.8224000000009</v>
      </c>
      <c r="H1584" s="9">
        <f t="shared" si="55"/>
        <v>0.39999999990686774</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272270.90000000002</v>
      </c>
      <c r="D1585" s="8">
        <v>0</v>
      </c>
      <c r="E1585" s="8">
        <v>0</v>
      </c>
      <c r="F1585" s="8">
        <v>0</v>
      </c>
      <c r="G1585" s="9">
        <f t="shared" si="54"/>
        <v>1361.3545000000001</v>
      </c>
      <c r="H1585" s="9">
        <f t="shared" si="55"/>
        <v>9.9999999976716936E-2</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695800.92</v>
      </c>
      <c r="D1586" s="8">
        <v>0</v>
      </c>
      <c r="E1586" s="8">
        <v>0</v>
      </c>
      <c r="F1586" s="8">
        <v>0</v>
      </c>
      <c r="G1586" s="9">
        <f t="shared" si="54"/>
        <v>4174.8055199999999</v>
      </c>
      <c r="H1586" s="9">
        <f t="shared" si="55"/>
        <v>7.9999999958090484E-2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20872.21</v>
      </c>
      <c r="D1587" s="8">
        <v>0</v>
      </c>
      <c r="E1587" s="8">
        <v>0</v>
      </c>
      <c r="F1587" s="8">
        <v>0</v>
      </c>
      <c r="G1587" s="9">
        <f t="shared" si="54"/>
        <v>146.10547</v>
      </c>
      <c r="H1587" s="9">
        <f t="shared" si="55"/>
        <v>0.20999999999912689</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2427.66</v>
      </c>
      <c r="D1588" s="8">
        <v>0</v>
      </c>
      <c r="E1588" s="8">
        <v>0</v>
      </c>
      <c r="F1588" s="8">
        <v>0</v>
      </c>
      <c r="G1588" s="9">
        <f t="shared" si="54"/>
        <v>19.421279999999999</v>
      </c>
      <c r="H1588" s="9">
        <f t="shared" si="55"/>
        <v>0.34000000000014552</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17306.5</v>
      </c>
      <c r="D1589" s="8">
        <v>0</v>
      </c>
      <c r="E1589" s="8">
        <v>0</v>
      </c>
      <c r="F1589" s="8">
        <v>0</v>
      </c>
      <c r="G1589" s="9">
        <f t="shared" si="54"/>
        <v>155.7585</v>
      </c>
      <c r="H1589" s="9">
        <f t="shared" si="55"/>
        <v>0.5</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51208.95</v>
      </c>
      <c r="D1590" s="8">
        <v>0</v>
      </c>
      <c r="E1590" s="8">
        <v>0</v>
      </c>
      <c r="F1590" s="8">
        <v>0</v>
      </c>
      <c r="G1590" s="9">
        <f t="shared" si="54"/>
        <v>512.08949999999993</v>
      </c>
      <c r="H1590" s="9">
        <f t="shared" si="55"/>
        <v>5.0000000002910383E-2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273818.46000000002</v>
      </c>
      <c r="D1591" s="8">
        <v>0</v>
      </c>
      <c r="E1591" s="8">
        <v>0</v>
      </c>
      <c r="F1591" s="8">
        <v>0</v>
      </c>
      <c r="G1591" s="9">
        <f t="shared" si="54"/>
        <v>3012.00306</v>
      </c>
      <c r="H1591" s="9">
        <f t="shared" si="55"/>
        <v>0.46000000002095476</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1262121.83</v>
      </c>
      <c r="D1593" s="8">
        <v>0</v>
      </c>
      <c r="E1593" s="8">
        <v>0</v>
      </c>
      <c r="F1593" s="8">
        <v>0</v>
      </c>
      <c r="G1593" s="9">
        <f t="shared" si="54"/>
        <v>16407.583790000001</v>
      </c>
      <c r="H1593" s="9">
        <f t="shared" si="55"/>
        <v>0.16999999992549419</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32137.94</v>
      </c>
      <c r="D1600" s="8">
        <v>0</v>
      </c>
      <c r="E1600" s="8">
        <v>0</v>
      </c>
      <c r="F1600" s="8">
        <v>0</v>
      </c>
      <c r="G1600" s="9">
        <f t="shared" si="54"/>
        <v>642.75879999999995</v>
      </c>
      <c r="H1600" s="9">
        <f t="shared" si="55"/>
        <v>6.0000000001309672E-2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3551233.9299999997</v>
      </c>
      <c r="D1601" s="8">
        <v>0</v>
      </c>
      <c r="E1601" s="8">
        <v>0</v>
      </c>
      <c r="F1601" s="8">
        <v>0</v>
      </c>
      <c r="G1601" s="9">
        <f t="shared" si="54"/>
        <v>74575.912530000001</v>
      </c>
      <c r="H1601" s="9">
        <f t="shared" si="55"/>
        <v>7.0000000298023224E-2</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1334667.5900000001</v>
      </c>
      <c r="D1603" s="8">
        <v>0</v>
      </c>
      <c r="E1603" s="8">
        <v>0</v>
      </c>
      <c r="F1603" s="8">
        <v>0</v>
      </c>
      <c r="G1603" s="9">
        <f t="shared" si="54"/>
        <v>30697.354570000003</v>
      </c>
      <c r="H1603" s="9">
        <f t="shared" si="55"/>
        <v>0.40999999991618097</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266204.46000000002</v>
      </c>
      <c r="D1604" s="8">
        <v>0</v>
      </c>
      <c r="E1604" s="8">
        <v>0</v>
      </c>
      <c r="F1604" s="8">
        <v>0</v>
      </c>
      <c r="G1604" s="9">
        <f t="shared" si="54"/>
        <v>6388.907040000001</v>
      </c>
      <c r="H1604" s="9">
        <f t="shared" si="55"/>
        <v>0.46000000002095476</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696863.29</v>
      </c>
      <c r="D1605" s="8">
        <v>0</v>
      </c>
      <c r="E1605" s="8">
        <v>0</v>
      </c>
      <c r="F1605" s="8">
        <v>0</v>
      </c>
      <c r="G1605" s="9">
        <f t="shared" si="54"/>
        <v>17421.582250000003</v>
      </c>
      <c r="H1605" s="9">
        <f t="shared" si="55"/>
        <v>0.2900000000372529</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21473.27</v>
      </c>
      <c r="D1606" s="8">
        <v>0</v>
      </c>
      <c r="E1606" s="8">
        <v>0</v>
      </c>
      <c r="F1606" s="8">
        <v>0</v>
      </c>
      <c r="G1606" s="9">
        <f t="shared" si="54"/>
        <v>558.30502000000001</v>
      </c>
      <c r="H1606" s="9">
        <f t="shared" si="55"/>
        <v>0.27000000000043656</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2427.66</v>
      </c>
      <c r="D1607" s="8">
        <v>0</v>
      </c>
      <c r="E1607" s="8">
        <v>0</v>
      </c>
      <c r="F1607" s="8">
        <v>0</v>
      </c>
      <c r="G1607" s="9">
        <f t="shared" si="54"/>
        <v>65.546819999999997</v>
      </c>
      <c r="H1607" s="9">
        <f t="shared" si="55"/>
        <v>0.34000000000014552</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17306.5</v>
      </c>
      <c r="D1608" s="8">
        <v>0</v>
      </c>
      <c r="E1608" s="8">
        <v>0</v>
      </c>
      <c r="F1608" s="8">
        <v>0</v>
      </c>
      <c r="G1608" s="9">
        <f t="shared" si="54"/>
        <v>484.58199999999999</v>
      </c>
      <c r="H1608" s="9">
        <f t="shared" si="55"/>
        <v>0.5</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51873.95</v>
      </c>
      <c r="D1609" s="8">
        <v>0</v>
      </c>
      <c r="E1609" s="8">
        <v>0</v>
      </c>
      <c r="F1609" s="8">
        <v>0</v>
      </c>
      <c r="G1609" s="9">
        <f t="shared" si="54"/>
        <v>1504.34455</v>
      </c>
      <c r="H1609" s="9">
        <f t="shared" si="55"/>
        <v>5.0000000002910383E-2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278518.46000000002</v>
      </c>
      <c r="D1610" s="8">
        <v>0</v>
      </c>
      <c r="E1610" s="8">
        <v>0</v>
      </c>
      <c r="F1610" s="8">
        <v>0</v>
      </c>
      <c r="G1610" s="9">
        <f t="shared" si="54"/>
        <v>8355.5537999999997</v>
      </c>
      <c r="H1610" s="9">
        <f t="shared" si="55"/>
        <v>0.46000000002095476</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1336758.54</v>
      </c>
      <c r="D1612" s="8">
        <v>0</v>
      </c>
      <c r="E1612" s="8">
        <v>0</v>
      </c>
      <c r="F1612" s="8">
        <v>0</v>
      </c>
      <c r="G1612" s="9">
        <f t="shared" si="54"/>
        <v>42776.273280000001</v>
      </c>
      <c r="H1612" s="9">
        <f t="shared" si="55"/>
        <v>0.4599999999627471</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150563.25</v>
      </c>
      <c r="D1613" s="8">
        <v>0</v>
      </c>
      <c r="E1613" s="8">
        <v>0</v>
      </c>
      <c r="F1613" s="8">
        <v>0</v>
      </c>
      <c r="G1613" s="9">
        <f t="shared" ref="G1613:G1644" si="56">B1613/1000*C1613</f>
        <v>4968.5872500000005</v>
      </c>
      <c r="H1613" s="9">
        <f t="shared" ref="H1613:H1644" si="57">ABS(C1613-ROUND(C1613,0))</f>
        <v>0.25</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150563.25</v>
      </c>
      <c r="D1617" s="8">
        <v>0</v>
      </c>
      <c r="E1617" s="8">
        <v>0</v>
      </c>
      <c r="F1617" s="8">
        <v>0</v>
      </c>
      <c r="G1617" s="9">
        <f t="shared" si="56"/>
        <v>5570.8402499999993</v>
      </c>
      <c r="H1617" s="9">
        <f t="shared" si="57"/>
        <v>0.25</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729244.55</v>
      </c>
      <c r="D1619" s="8">
        <v>0</v>
      </c>
      <c r="E1619" s="8">
        <v>0</v>
      </c>
      <c r="F1619" s="8">
        <v>0</v>
      </c>
      <c r="G1619" s="9">
        <f t="shared" si="56"/>
        <v>28440.537450000003</v>
      </c>
      <c r="H1619" s="9">
        <f t="shared" si="57"/>
        <v>0.44999999995343387</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3898592.6000000006</v>
      </c>
      <c r="D1620" s="8">
        <v>0</v>
      </c>
      <c r="E1620" s="8">
        <v>0</v>
      </c>
      <c r="F1620" s="8">
        <v>0</v>
      </c>
      <c r="G1620" s="9">
        <f t="shared" si="56"/>
        <v>155943.70400000003</v>
      </c>
      <c r="H1620" s="9">
        <f t="shared" si="57"/>
        <v>0.39999999944120646</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17745.98</v>
      </c>
      <c r="D1621" s="8">
        <v>0</v>
      </c>
      <c r="E1621" s="8">
        <v>0</v>
      </c>
      <c r="F1621" s="8">
        <v>0</v>
      </c>
      <c r="G1621" s="9">
        <f t="shared" si="56"/>
        <v>727.58518000000004</v>
      </c>
      <c r="H1621" s="9">
        <f t="shared" si="57"/>
        <v>2.0000000000436557E-2</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13186.95</v>
      </c>
      <c r="D1627" s="8">
        <v>0</v>
      </c>
      <c r="E1627" s="8">
        <v>0</v>
      </c>
      <c r="F1627" s="8">
        <v>0</v>
      </c>
      <c r="G1627" s="9">
        <f t="shared" si="56"/>
        <v>619.78665000000001</v>
      </c>
      <c r="H1627" s="9">
        <f t="shared" si="57"/>
        <v>4.9999999999272404E-2</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7842.07</v>
      </c>
      <c r="D1633" s="8">
        <v>0</v>
      </c>
      <c r="E1633" s="8">
        <v>0</v>
      </c>
      <c r="F1633" s="8">
        <v>0</v>
      </c>
      <c r="G1633" s="9">
        <f t="shared" si="56"/>
        <v>415.62970999999999</v>
      </c>
      <c r="H1633" s="9">
        <f t="shared" si="57"/>
        <v>6.9999999999708962E-2</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7842.07</v>
      </c>
      <c r="D1637" s="8">
        <v>0</v>
      </c>
      <c r="E1637" s="8">
        <v>0</v>
      </c>
      <c r="F1637" s="8">
        <v>0</v>
      </c>
      <c r="G1637" s="9">
        <f t="shared" si="56"/>
        <v>446.99799000000002</v>
      </c>
      <c r="H1637" s="9">
        <f t="shared" si="57"/>
        <v>6.9999999999708962E-2</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5344.88</v>
      </c>
      <c r="D1658" s="8">
        <v>0</v>
      </c>
      <c r="E1658" s="8">
        <v>0</v>
      </c>
      <c r="F1658" s="8">
        <v>0</v>
      </c>
      <c r="G1658" s="9">
        <f t="shared" si="58"/>
        <v>416.90064000000001</v>
      </c>
      <c r="H1658" s="9">
        <f t="shared" si="59"/>
        <v>0.11999999999989086</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5344.88</v>
      </c>
      <c r="D1662" s="8">
        <v>0</v>
      </c>
      <c r="E1662" s="8">
        <v>0</v>
      </c>
      <c r="F1662" s="8">
        <v>0</v>
      </c>
      <c r="G1662" s="9">
        <f t="shared" si="58"/>
        <v>438.28016000000002</v>
      </c>
      <c r="H1662" s="9">
        <f t="shared" si="59"/>
        <v>0.11999999999989086</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4559.03</v>
      </c>
      <c r="D1668" s="8">
        <v>0</v>
      </c>
      <c r="E1668" s="8">
        <v>0</v>
      </c>
      <c r="F1668" s="8">
        <v>0</v>
      </c>
      <c r="G1668" s="9">
        <f t="shared" si="58"/>
        <v>401.19463999999994</v>
      </c>
      <c r="H1668" s="9">
        <f t="shared" si="59"/>
        <v>2.9999999999745341E-2</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4559.03</v>
      </c>
      <c r="D1672" s="8">
        <v>0</v>
      </c>
      <c r="E1672" s="8">
        <v>0</v>
      </c>
      <c r="F1672" s="8">
        <v>0</v>
      </c>
      <c r="G1672" s="9">
        <f t="shared" si="58"/>
        <v>419.43075999999996</v>
      </c>
      <c r="H1672" s="9">
        <f t="shared" si="59"/>
        <v>2.9999999999745341E-2</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3880846.62</v>
      </c>
      <c r="D1680" s="8">
        <v>0</v>
      </c>
      <c r="E1680" s="8">
        <v>0</v>
      </c>
      <c r="F1680" s="8">
        <v>0</v>
      </c>
      <c r="G1680" s="9">
        <f t="shared" si="60"/>
        <v>388084.66200000001</v>
      </c>
      <c r="H1680" s="9">
        <f t="shared" si="61"/>
        <v>0.37999999988824129</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86923.470000000016</v>
      </c>
      <c r="D1682" s="8">
        <v>0</v>
      </c>
      <c r="E1682" s="8">
        <v>0</v>
      </c>
      <c r="F1682" s="8">
        <v>0</v>
      </c>
      <c r="G1682" s="9">
        <f t="shared" si="60"/>
        <v>8866.193940000001</v>
      </c>
      <c r="H1682" s="9">
        <f t="shared" si="61"/>
        <v>0.47000000001571607</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113985.34</v>
      </c>
      <c r="D1683" s="8">
        <v>0</v>
      </c>
      <c r="E1683" s="8">
        <v>0</v>
      </c>
      <c r="F1683" s="8">
        <v>0</v>
      </c>
      <c r="G1683" s="9">
        <f t="shared" si="60"/>
        <v>11740.490019999999</v>
      </c>
      <c r="H1683" s="9">
        <f t="shared" si="61"/>
        <v>0.33999999999650754</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3595538.98</v>
      </c>
      <c r="D1684" s="8">
        <v>0</v>
      </c>
      <c r="E1684" s="8">
        <v>0</v>
      </c>
      <c r="F1684" s="8">
        <v>0</v>
      </c>
      <c r="G1684" s="9">
        <f t="shared" si="60"/>
        <v>373936.05391999998</v>
      </c>
      <c r="H1684" s="9">
        <f t="shared" si="61"/>
        <v>2.0000000018626451E-2</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84398.83</v>
      </c>
      <c r="D1685" s="20">
        <v>0</v>
      </c>
      <c r="E1685" s="20">
        <v>0</v>
      </c>
      <c r="F1685" s="20">
        <v>0</v>
      </c>
      <c r="G1685" s="21">
        <f t="shared" si="60"/>
        <v>8861.8771500000003</v>
      </c>
      <c r="H1685" s="21">
        <f t="shared" si="61"/>
        <v>0.16999999999825377</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28515625" defaultRowHeight="15" customHeight="1" x14ac:dyDescent="0.2"/>
  <cols>
    <col min="1" max="1" width="112.7109375" style="1" customWidth="1"/>
    <col min="2" max="6" width="14.42578125" style="1" customWidth="1"/>
  </cols>
  <sheetData>
    <row r="1" spans="1:7" ht="37.5" customHeight="1" x14ac:dyDescent="0.2">
      <c r="A1" s="88" t="s">
        <v>12</v>
      </c>
      <c r="G1" s="1"/>
    </row>
    <row r="2" spans="1:7" ht="12.75" customHeight="1" x14ac:dyDescent="0.2">
      <c r="A2" s="129"/>
    </row>
    <row r="3" spans="1:7" ht="13.15" customHeight="1" x14ac:dyDescent="0.2">
      <c r="A3" s="83"/>
    </row>
    <row r="4" spans="1:7" ht="39" customHeight="1" x14ac:dyDescent="0.2">
      <c r="A4" s="83" t="s">
        <v>13</v>
      </c>
    </row>
    <row r="5" spans="1:7" ht="60.75" customHeight="1" x14ac:dyDescent="0.2">
      <c r="A5" s="83" t="s">
        <v>14</v>
      </c>
    </row>
    <row r="6" spans="1:7" ht="27" customHeight="1" x14ac:dyDescent="0.2">
      <c r="A6" s="84" t="s">
        <v>15</v>
      </c>
    </row>
    <row r="7" spans="1:7" ht="51" customHeight="1" x14ac:dyDescent="0.2">
      <c r="A7" s="85" t="s">
        <v>16</v>
      </c>
    </row>
    <row r="8" spans="1:7" ht="71.45" customHeight="1" x14ac:dyDescent="0.2">
      <c r="A8" s="86" t="s">
        <v>17</v>
      </c>
    </row>
    <row r="9" spans="1:7" ht="20.45" customHeight="1" x14ac:dyDescent="0.2">
      <c r="A9" s="83" t="s">
        <v>18</v>
      </c>
    </row>
    <row r="10" spans="1:7" ht="40.9" customHeight="1" x14ac:dyDescent="0.2">
      <c r="A10" s="83" t="s">
        <v>19</v>
      </c>
    </row>
    <row r="11" spans="1:7" ht="42.75" customHeight="1" x14ac:dyDescent="0.2">
      <c r="A11" s="87"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H12" sqref="H12"/>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7" customFormat="1" ht="37.5" customHeight="1" x14ac:dyDescent="0.2">
      <c r="A2" s="298" t="s">
        <v>21</v>
      </c>
      <c r="B2" s="299"/>
      <c r="C2" s="299"/>
      <c r="D2" s="299"/>
      <c r="E2" s="299"/>
      <c r="F2" s="299"/>
      <c r="G2" s="299"/>
      <c r="H2" s="299"/>
      <c r="I2" s="299"/>
      <c r="J2" s="135"/>
      <c r="K2" s="135"/>
      <c r="L2" s="135"/>
      <c r="M2" s="135"/>
      <c r="N2" s="135"/>
      <c r="O2" s="135"/>
      <c r="P2" s="135"/>
      <c r="Q2" s="135"/>
      <c r="R2" s="135"/>
      <c r="S2" s="135"/>
      <c r="T2" s="135"/>
      <c r="U2" s="135"/>
      <c r="V2" s="135"/>
      <c r="W2" s="135"/>
    </row>
    <row r="3" spans="1:23" s="7"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7" customFormat="1" ht="32.25" customHeight="1" x14ac:dyDescent="0.2">
      <c r="A4" s="300" t="s">
        <v>23</v>
      </c>
      <c r="B4" s="301"/>
      <c r="C4" s="301"/>
      <c r="D4" s="301"/>
      <c r="E4" s="301"/>
      <c r="F4" s="301"/>
      <c r="G4" s="301"/>
      <c r="H4" s="301"/>
      <c r="I4" s="301"/>
      <c r="J4" s="135"/>
      <c r="K4" s="138"/>
      <c r="L4" s="135"/>
      <c r="M4" s="135"/>
      <c r="N4" s="135"/>
      <c r="O4" s="135"/>
      <c r="P4" s="135"/>
      <c r="Q4" s="135"/>
      <c r="R4" s="135"/>
      <c r="S4" s="135"/>
      <c r="T4" s="135"/>
      <c r="U4" s="135"/>
      <c r="V4" s="135"/>
      <c r="W4" s="135"/>
    </row>
    <row r="5" spans="1:23" s="7"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7" customFormat="1" ht="13.5" customHeight="1" x14ac:dyDescent="0.2">
      <c r="B6" s="139" t="s">
        <v>24</v>
      </c>
      <c r="C6" s="140">
        <v>29582</v>
      </c>
      <c r="D6" s="5"/>
      <c r="E6" s="141"/>
      <c r="F6" s="142"/>
      <c r="G6" s="142"/>
      <c r="H6" s="143" t="s">
        <v>25</v>
      </c>
      <c r="I6" s="144" t="s">
        <v>26</v>
      </c>
      <c r="J6" s="135"/>
      <c r="K6" s="135"/>
      <c r="L6" s="135"/>
      <c r="M6" s="135"/>
      <c r="N6" s="135"/>
      <c r="O6" s="135"/>
      <c r="P6" s="135"/>
      <c r="Q6" s="135"/>
      <c r="R6" s="135"/>
      <c r="S6" s="135"/>
      <c r="T6" s="135"/>
      <c r="U6" s="135"/>
      <c r="V6" s="135"/>
      <c r="W6" s="135"/>
    </row>
    <row r="7" spans="1:23" s="7" customFormat="1" ht="13.5" customHeight="1" x14ac:dyDescent="0.2">
      <c r="B7" s="139"/>
      <c r="C7" s="145"/>
      <c r="D7" s="5"/>
      <c r="E7" s="329" t="s">
        <v>27</v>
      </c>
      <c r="F7" s="302" t="s">
        <v>28</v>
      </c>
      <c r="G7" s="303"/>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7" customFormat="1" ht="44.25" customHeight="1" x14ac:dyDescent="0.2">
      <c r="B8" s="139" t="s">
        <v>29</v>
      </c>
      <c r="C8" s="148" t="s">
        <v>30</v>
      </c>
      <c r="D8" s="5"/>
      <c r="E8" s="329"/>
      <c r="F8" s="304" t="s">
        <v>31</v>
      </c>
      <c r="G8" s="305"/>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7" customFormat="1" ht="13.5" customHeight="1" x14ac:dyDescent="0.2">
      <c r="B9" s="151"/>
      <c r="C9" s="152"/>
      <c r="D9" s="5"/>
      <c r="E9" s="329"/>
      <c r="F9" s="296" t="s">
        <v>32</v>
      </c>
      <c r="G9" s="297"/>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7" customFormat="1" ht="13.5" customHeight="1" x14ac:dyDescent="0.2">
      <c r="B10" s="139" t="s">
        <v>33</v>
      </c>
      <c r="C10" s="155" t="s">
        <v>34</v>
      </c>
      <c r="D10" s="5"/>
      <c r="E10" s="329"/>
      <c r="F10" s="304" t="s">
        <v>35</v>
      </c>
      <c r="G10" s="305"/>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7" customFormat="1" ht="13.5" customHeight="1" x14ac:dyDescent="0.2">
      <c r="B11" s="131"/>
      <c r="C11" s="132"/>
      <c r="D11" s="5"/>
      <c r="E11" s="329"/>
      <c r="F11" s="294" t="s">
        <v>36</v>
      </c>
      <c r="G11" s="295"/>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7" customFormat="1" ht="13.5" customHeight="1" x14ac:dyDescent="0.2">
      <c r="B12" s="131"/>
      <c r="C12" s="132"/>
      <c r="D12" s="5"/>
      <c r="E12" s="329"/>
      <c r="F12" s="292" t="s">
        <v>37</v>
      </c>
      <c r="G12" s="293"/>
      <c r="H12" s="262" t="s">
        <v>3699</v>
      </c>
      <c r="I12" s="133" t="s">
        <v>38</v>
      </c>
      <c r="J12" s="134"/>
      <c r="K12" s="134"/>
      <c r="L12" s="135"/>
      <c r="M12" s="135"/>
      <c r="N12" s="135"/>
      <c r="O12" s="135"/>
      <c r="P12" s="135"/>
      <c r="Q12" s="135"/>
      <c r="R12" s="135"/>
      <c r="S12" s="135"/>
      <c r="T12" s="135"/>
      <c r="U12" s="135"/>
      <c r="V12" s="135"/>
      <c r="W12" s="135"/>
    </row>
    <row r="13" spans="1:23" s="7" customFormat="1" ht="22.9" customHeight="1" x14ac:dyDescent="0.2">
      <c r="B13" s="139" t="s">
        <v>39</v>
      </c>
      <c r="C13" s="156" t="s">
        <v>40</v>
      </c>
      <c r="D13" s="5"/>
      <c r="E13" s="329"/>
      <c r="F13" s="326" t="s">
        <v>41</v>
      </c>
      <c r="G13" s="327"/>
      <c r="H13" s="328"/>
      <c r="I13" s="157" t="str">
        <f>IF(Kont!E14&gt;0,Kont!E14,"Nema")</f>
        <v>Nema</v>
      </c>
      <c r="J13" s="135"/>
      <c r="K13" s="134"/>
      <c r="L13" s="135"/>
      <c r="M13" s="135"/>
      <c r="N13" s="135"/>
      <c r="O13" s="135"/>
      <c r="P13" s="135"/>
      <c r="Q13" s="135"/>
      <c r="R13" s="135"/>
      <c r="S13" s="135"/>
      <c r="T13" s="135"/>
      <c r="U13" s="135"/>
      <c r="V13" s="135"/>
      <c r="W13" s="135"/>
    </row>
    <row r="14" spans="1:23" s="7"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7"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7" customFormat="1" ht="48" customHeight="1" x14ac:dyDescent="0.2">
      <c r="A16" s="158" t="s">
        <v>42</v>
      </c>
      <c r="B16" s="309" t="s">
        <v>43</v>
      </c>
      <c r="C16" s="310"/>
      <c r="D16" s="310"/>
      <c r="E16" s="310"/>
      <c r="F16" s="311"/>
      <c r="G16" s="159" t="s">
        <v>44</v>
      </c>
      <c r="H16" s="160" t="s">
        <v>45</v>
      </c>
      <c r="I16" s="161" t="s">
        <v>46</v>
      </c>
      <c r="J16" s="135"/>
      <c r="K16" s="135"/>
      <c r="L16" s="135"/>
      <c r="M16" s="135"/>
      <c r="N16" s="135"/>
      <c r="O16" s="135"/>
      <c r="P16" s="135"/>
      <c r="Q16" s="135"/>
      <c r="R16" s="135"/>
      <c r="S16" s="135"/>
      <c r="T16" s="135"/>
      <c r="U16" s="135"/>
      <c r="V16" s="135"/>
      <c r="W16" s="135"/>
    </row>
    <row r="17" spans="1:23" s="7" customFormat="1" ht="12.75" customHeight="1" x14ac:dyDescent="0.2">
      <c r="A17" s="306" t="s">
        <v>28</v>
      </c>
      <c r="B17" s="325" t="str">
        <f>'PR-RAS'!B6</f>
        <v>PRIHODI POSLOVANJA (šifre 61+62+63+64+65+66+67+68)</v>
      </c>
      <c r="C17" s="321"/>
      <c r="D17" s="321"/>
      <c r="E17" s="321"/>
      <c r="F17" s="322"/>
      <c r="G17" s="162" t="str">
        <f>'PR-RAS'!C6</f>
        <v>6</v>
      </c>
      <c r="H17" s="163">
        <f>'PR-RAS'!D6</f>
        <v>2323034.8800000004</v>
      </c>
      <c r="I17" s="163">
        <f>'PR-RAS'!E6</f>
        <v>3988740.69</v>
      </c>
      <c r="J17" s="135"/>
      <c r="K17" s="135"/>
      <c r="L17" s="135"/>
      <c r="M17" s="135"/>
      <c r="N17" s="135"/>
      <c r="O17" s="135"/>
      <c r="P17" s="135"/>
      <c r="Q17" s="135"/>
      <c r="R17" s="135"/>
      <c r="S17" s="135"/>
      <c r="T17" s="135"/>
      <c r="U17" s="135"/>
      <c r="V17" s="135"/>
      <c r="W17" s="135"/>
    </row>
    <row r="18" spans="1:23" s="7" customFormat="1" ht="12.75" customHeight="1" x14ac:dyDescent="0.2">
      <c r="A18" s="307"/>
      <c r="B18" s="314" t="str">
        <f>'PR-RAS'!B152</f>
        <v xml:space="preserve">RASHODI POSLOVANJA (šifre 31+32+34+35+36+37+38) </v>
      </c>
      <c r="C18" s="315"/>
      <c r="D18" s="315"/>
      <c r="E18" s="315"/>
      <c r="F18" s="316"/>
      <c r="G18" s="164" t="str">
        <f>'PR-RAS'!C152</f>
        <v>3</v>
      </c>
      <c r="H18" s="163">
        <f>'PR-RAS'!D152</f>
        <v>1894687.78</v>
      </c>
      <c r="I18" s="163">
        <f>'PR-RAS'!E152</f>
        <v>1940201.9200000002</v>
      </c>
      <c r="J18" s="135"/>
      <c r="K18" s="135"/>
      <c r="L18" s="135"/>
      <c r="M18" s="135"/>
      <c r="N18" s="135"/>
      <c r="O18" s="135"/>
      <c r="P18" s="135"/>
      <c r="Q18" s="135"/>
      <c r="R18" s="135"/>
      <c r="S18" s="135"/>
      <c r="T18" s="135"/>
      <c r="U18" s="135"/>
      <c r="V18" s="135"/>
      <c r="W18" s="135"/>
    </row>
    <row r="19" spans="1:23" s="7" customFormat="1" ht="12.75" customHeight="1" x14ac:dyDescent="0.2">
      <c r="A19" s="307"/>
      <c r="B19" s="314" t="str">
        <f>'PR-RAS'!B649</f>
        <v>Višak prihoda i primitaka raspoloživ u sljedećem razdoblju (šifre X005 + '9221-9222' - Y005 - '9222-9221')</v>
      </c>
      <c r="C19" s="315"/>
      <c r="D19" s="315"/>
      <c r="E19" s="315"/>
      <c r="F19" s="316"/>
      <c r="G19" s="164" t="str">
        <f>'PR-RAS'!C649</f>
        <v>X006</v>
      </c>
      <c r="H19" s="163">
        <f>'PR-RAS'!D649</f>
        <v>475780.09000000008</v>
      </c>
      <c r="I19" s="163">
        <f>'PR-RAS'!E649</f>
        <v>1340932.83</v>
      </c>
      <c r="J19" s="135"/>
      <c r="K19" s="135"/>
      <c r="L19" s="135"/>
      <c r="M19" s="135"/>
      <c r="N19" s="135"/>
      <c r="O19" s="135"/>
      <c r="P19" s="135"/>
      <c r="Q19" s="135"/>
      <c r="R19" s="135"/>
      <c r="S19" s="135"/>
      <c r="T19" s="135"/>
      <c r="U19" s="135"/>
      <c r="V19" s="135"/>
      <c r="W19" s="135"/>
    </row>
    <row r="20" spans="1:23" s="7" customFormat="1" ht="12.75" customHeight="1" x14ac:dyDescent="0.2">
      <c r="A20" s="308"/>
      <c r="B20" s="317" t="str">
        <f>'PR-RAS'!B650</f>
        <v>Manjak prihoda i primitaka za pokriće u sljedećem razdoblju (šifre Y005 + '9222-9221' - X005 - '9221-9222' )</v>
      </c>
      <c r="C20" s="318"/>
      <c r="D20" s="318"/>
      <c r="E20" s="318"/>
      <c r="F20" s="319"/>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7" customFormat="1" ht="29.25" customHeight="1" x14ac:dyDescent="0.2">
      <c r="A21" s="158" t="s">
        <v>42</v>
      </c>
      <c r="B21" s="309" t="s">
        <v>43</v>
      </c>
      <c r="C21" s="310"/>
      <c r="D21" s="310"/>
      <c r="E21" s="310"/>
      <c r="F21" s="311"/>
      <c r="G21" s="159" t="s">
        <v>44</v>
      </c>
      <c r="H21" s="160" t="s">
        <v>47</v>
      </c>
      <c r="I21" s="161" t="s">
        <v>48</v>
      </c>
      <c r="J21" s="135"/>
      <c r="K21" s="135"/>
      <c r="L21" s="135"/>
      <c r="M21" s="135"/>
      <c r="N21" s="135"/>
      <c r="O21" s="135"/>
      <c r="P21" s="135"/>
      <c r="Q21" s="135"/>
      <c r="R21" s="135"/>
      <c r="S21" s="135"/>
      <c r="T21" s="135"/>
      <c r="U21" s="135"/>
      <c r="V21" s="135"/>
      <c r="W21" s="135"/>
    </row>
    <row r="22" spans="1:23" s="7" customFormat="1" ht="12.75" customHeight="1" x14ac:dyDescent="0.2">
      <c r="A22" s="306" t="s">
        <v>31</v>
      </c>
      <c r="B22" s="325" t="str">
        <f>BILANCA!B7</f>
        <v>Nefinancijska imovina (šifre 01+02+03+04+05+06)</v>
      </c>
      <c r="C22" s="321"/>
      <c r="D22" s="321"/>
      <c r="E22" s="321"/>
      <c r="F22" s="322"/>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7" customFormat="1" ht="12.75" customHeight="1" x14ac:dyDescent="0.2">
      <c r="A23" s="307"/>
      <c r="B23" s="314" t="str">
        <f>BILANCA!B69</f>
        <v>Financijska imovina (šifre 11+12+13+14+15+16+17+19)</v>
      </c>
      <c r="C23" s="315"/>
      <c r="D23" s="315"/>
      <c r="E23" s="315"/>
      <c r="F23" s="316"/>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7" customFormat="1" ht="12.75" customHeight="1" x14ac:dyDescent="0.2">
      <c r="A24" s="307"/>
      <c r="B24" s="314" t="str">
        <f>BILANCA!B176</f>
        <v xml:space="preserve">Obveze (šifre 23+24+25+26+27+29) </v>
      </c>
      <c r="C24" s="315"/>
      <c r="D24" s="315"/>
      <c r="E24" s="315"/>
      <c r="F24" s="316"/>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7" customFormat="1" ht="12.75" customHeight="1" x14ac:dyDescent="0.2">
      <c r="A25" s="308"/>
      <c r="B25" s="317" t="str">
        <f>BILANCA!B250</f>
        <v>Vlastiti izvori (šifre 91 + 922 - 93 + 96 + 97)</v>
      </c>
      <c r="C25" s="318"/>
      <c r="D25" s="318"/>
      <c r="E25" s="318"/>
      <c r="F25" s="319"/>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7" customFormat="1" ht="48" customHeight="1" x14ac:dyDescent="0.2">
      <c r="A26" s="158" t="s">
        <v>42</v>
      </c>
      <c r="B26" s="309" t="s">
        <v>43</v>
      </c>
      <c r="C26" s="310"/>
      <c r="D26" s="310"/>
      <c r="E26" s="310"/>
      <c r="F26" s="311"/>
      <c r="G26" s="159" t="s">
        <v>44</v>
      </c>
      <c r="H26" s="160" t="s">
        <v>45</v>
      </c>
      <c r="I26" s="161" t="s">
        <v>46</v>
      </c>
      <c r="J26" s="135"/>
      <c r="K26" s="135"/>
      <c r="L26" s="135"/>
      <c r="M26" s="135"/>
      <c r="N26" s="135"/>
      <c r="O26" s="135"/>
      <c r="P26" s="135"/>
      <c r="Q26" s="135"/>
      <c r="R26" s="135"/>
      <c r="S26" s="135"/>
      <c r="T26" s="135"/>
      <c r="U26" s="135"/>
      <c r="V26" s="135"/>
      <c r="W26" s="135"/>
    </row>
    <row r="27" spans="1:23" s="7" customFormat="1" ht="12.75" customHeight="1" x14ac:dyDescent="0.2">
      <c r="A27" s="306" t="s">
        <v>49</v>
      </c>
      <c r="B27" s="325" t="str">
        <f>'RAS-funkcijski'!B5</f>
        <v>Opće javne usluge (šifre 011+012+013+014 do 018)</v>
      </c>
      <c r="C27" s="321"/>
      <c r="D27" s="321"/>
      <c r="E27" s="321"/>
      <c r="F27" s="322"/>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7" customFormat="1" ht="12.75" customHeight="1" x14ac:dyDescent="0.2">
      <c r="A28" s="307"/>
      <c r="B28" s="314" t="str">
        <f>'RAS-funkcijski'!B35</f>
        <v>Ekonomski poslovi (šifre 041+042+043+044+045+046+047+048+049)</v>
      </c>
      <c r="C28" s="315"/>
      <c r="D28" s="315"/>
      <c r="E28" s="315"/>
      <c r="F28" s="316"/>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7" customFormat="1" ht="12.75" customHeight="1" x14ac:dyDescent="0.2">
      <c r="A29" s="307"/>
      <c r="B29" s="314" t="str">
        <f>'RAS-funkcijski'!B88</f>
        <v>Rashodi vezani za stanovanje i kom. pogodnosti koji nisu drugdje svrstani</v>
      </c>
      <c r="C29" s="315"/>
      <c r="D29" s="315"/>
      <c r="E29" s="315"/>
      <c r="F29" s="316"/>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7" customFormat="1" ht="12.75" customHeight="1" x14ac:dyDescent="0.2">
      <c r="A30" s="307"/>
      <c r="B30" s="314" t="str">
        <f>'RAS-funkcijski'!B114</f>
        <v>Obrazovanje (šifre 091+092+093+094+095+096+097+098)</v>
      </c>
      <c r="C30" s="315"/>
      <c r="D30" s="315"/>
      <c r="E30" s="315"/>
      <c r="F30" s="316"/>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7" customFormat="1" ht="12.75" customHeight="1" x14ac:dyDescent="0.2">
      <c r="A31" s="308"/>
      <c r="B31" s="317" t="str">
        <f>'RAS-funkcijski'!B141</f>
        <v>Kontrolni zbroj (šifre 01+02+03+04+05+06+07+08+09+10)</v>
      </c>
      <c r="C31" s="318"/>
      <c r="D31" s="318"/>
      <c r="E31" s="318"/>
      <c r="F31" s="319"/>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7" customFormat="1" ht="29.25" customHeight="1" x14ac:dyDescent="0.2">
      <c r="A32" s="158" t="s">
        <v>42</v>
      </c>
      <c r="B32" s="309" t="s">
        <v>43</v>
      </c>
      <c r="C32" s="310"/>
      <c r="D32" s="310"/>
      <c r="E32" s="310"/>
      <c r="F32" s="311"/>
      <c r="G32" s="159" t="s">
        <v>44</v>
      </c>
      <c r="H32" s="160" t="s">
        <v>50</v>
      </c>
      <c r="I32" s="161" t="s">
        <v>51</v>
      </c>
      <c r="J32" s="135"/>
      <c r="K32" s="135"/>
      <c r="L32" s="135"/>
      <c r="M32" s="135"/>
      <c r="N32" s="135"/>
      <c r="O32" s="135"/>
      <c r="P32" s="135"/>
      <c r="Q32" s="135"/>
      <c r="R32" s="135"/>
      <c r="S32" s="135"/>
      <c r="T32" s="135"/>
      <c r="U32" s="135"/>
      <c r="V32" s="135"/>
      <c r="W32" s="135"/>
    </row>
    <row r="33" spans="1:23" s="7" customFormat="1" ht="12.75" customHeight="1" x14ac:dyDescent="0.2">
      <c r="A33" s="306" t="s">
        <v>35</v>
      </c>
      <c r="B33" s="320" t="str">
        <f>'P-VRIO'!B5</f>
        <v>Promjene u vrijednosti i obujmu imovine (šifre 91511+91512)</v>
      </c>
      <c r="C33" s="321"/>
      <c r="D33" s="321"/>
      <c r="E33" s="321"/>
      <c r="F33" s="322"/>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7" customFormat="1" ht="12.75" customHeight="1" x14ac:dyDescent="0.2">
      <c r="A34" s="307"/>
      <c r="B34" s="323" t="str">
        <f>'P-VRIO'!B22</f>
        <v>Promjene u obujmu imovine (šifre P016+P023)</v>
      </c>
      <c r="C34" s="315"/>
      <c r="D34" s="315"/>
      <c r="E34" s="315"/>
      <c r="F34" s="316"/>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7" customFormat="1" ht="12.75" customHeight="1" x14ac:dyDescent="0.2">
      <c r="A35" s="307"/>
      <c r="B35" s="323" t="str">
        <f>'P-VRIO'!B38</f>
        <v>Promjene u vrijednosti i obujmu obveza (šifre 91521+91522)</v>
      </c>
      <c r="C35" s="315"/>
      <c r="D35" s="315"/>
      <c r="E35" s="315"/>
      <c r="F35" s="316"/>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7" customFormat="1" ht="12.75" customHeight="1" x14ac:dyDescent="0.2">
      <c r="A36" s="308"/>
      <c r="B36" s="324" t="str">
        <f>'P-VRIO'!B44</f>
        <v>Promjene u obujmu obveza (šifre P035 do P038)</v>
      </c>
      <c r="C36" s="318"/>
      <c r="D36" s="318"/>
      <c r="E36" s="318"/>
      <c r="F36" s="319"/>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7" customFormat="1" ht="36" customHeight="1" x14ac:dyDescent="0.2">
      <c r="A37" s="158" t="s">
        <v>42</v>
      </c>
      <c r="B37" s="309" t="s">
        <v>43</v>
      </c>
      <c r="C37" s="310"/>
      <c r="D37" s="310"/>
      <c r="E37" s="310"/>
      <c r="F37" s="311"/>
      <c r="G37" s="159" t="s">
        <v>44</v>
      </c>
      <c r="H37" s="160" t="s">
        <v>47</v>
      </c>
      <c r="I37" s="161" t="s">
        <v>52</v>
      </c>
      <c r="J37" s="135"/>
      <c r="K37" s="135"/>
      <c r="L37" s="135"/>
      <c r="M37" s="135"/>
      <c r="N37" s="135"/>
      <c r="O37" s="135"/>
      <c r="P37" s="135"/>
      <c r="Q37" s="135"/>
      <c r="R37" s="135"/>
      <c r="S37" s="135"/>
      <c r="T37" s="135"/>
      <c r="U37" s="135"/>
      <c r="V37" s="135"/>
      <c r="W37" s="135"/>
    </row>
    <row r="38" spans="1:23" s="7" customFormat="1" ht="12.75" customHeight="1" x14ac:dyDescent="0.2">
      <c r="A38" s="306" t="s">
        <v>36</v>
      </c>
      <c r="B38" s="325" t="str">
        <f>OBVEZE!B5</f>
        <v>Stanje obveza 1. siječnja (=stanju obveza iz Izvještaja o obvezama na 31. prosinca prethodne godine)</v>
      </c>
      <c r="C38" s="321"/>
      <c r="D38" s="321"/>
      <c r="E38" s="321"/>
      <c r="F38" s="322"/>
      <c r="G38" s="166" t="str">
        <f>OBVEZE!C5</f>
        <v>V001</v>
      </c>
      <c r="H38" s="163">
        <f>OBVEZE!D5</f>
        <v>4821861.16</v>
      </c>
      <c r="I38" s="163" t="s">
        <v>53</v>
      </c>
      <c r="J38" s="135"/>
      <c r="K38" s="135"/>
      <c r="L38" s="135"/>
      <c r="M38" s="135"/>
      <c r="N38" s="135"/>
      <c r="O38" s="135"/>
      <c r="P38" s="135"/>
      <c r="Q38" s="135"/>
      <c r="R38" s="135"/>
      <c r="S38" s="135"/>
      <c r="T38" s="135"/>
      <c r="U38" s="135"/>
      <c r="V38" s="135"/>
      <c r="W38" s="135"/>
    </row>
    <row r="39" spans="1:23" s="7" customFormat="1" ht="12.75" customHeight="1" x14ac:dyDescent="0.2">
      <c r="A39" s="307"/>
      <c r="B39" s="314" t="str">
        <f>OBVEZE!B44</f>
        <v>Stanje obveza na kraju izvještajnog razdoblja (šifre V001+V002-V004) i (šifre V007+V009)</v>
      </c>
      <c r="C39" s="315"/>
      <c r="D39" s="315"/>
      <c r="E39" s="315"/>
      <c r="F39" s="316"/>
      <c r="G39" s="167" t="str">
        <f>OBVEZE!C44</f>
        <v>V006</v>
      </c>
      <c r="H39" s="163" t="s">
        <v>53</v>
      </c>
      <c r="I39" s="163">
        <f>OBVEZE!D44</f>
        <v>3898592.6000000006</v>
      </c>
      <c r="J39" s="135"/>
      <c r="K39" s="135"/>
      <c r="L39" s="135"/>
      <c r="M39" s="135"/>
      <c r="N39" s="135"/>
      <c r="O39" s="135"/>
      <c r="P39" s="135"/>
      <c r="Q39" s="135"/>
      <c r="R39" s="135"/>
      <c r="S39" s="135"/>
      <c r="T39" s="135"/>
      <c r="U39" s="135"/>
      <c r="V39" s="135"/>
      <c r="W39" s="135"/>
    </row>
    <row r="40" spans="1:23" s="7" customFormat="1" ht="12.75" customHeight="1" x14ac:dyDescent="0.2">
      <c r="A40" s="307"/>
      <c r="B40" s="314" t="str">
        <f>OBVEZE!B45</f>
        <v>Stanje dospjelih obveza na kraju izvještajnog razdoblja (šifre V008+D23+D24 + 'D dio 25,26' + D27)</v>
      </c>
      <c r="C40" s="315"/>
      <c r="D40" s="315"/>
      <c r="E40" s="315"/>
      <c r="F40" s="316"/>
      <c r="G40" s="167" t="str">
        <f>OBVEZE!C45</f>
        <v>V007</v>
      </c>
      <c r="H40" s="163" t="s">
        <v>53</v>
      </c>
      <c r="I40" s="163">
        <f>OBVEZE!D45</f>
        <v>17745.98</v>
      </c>
      <c r="J40" s="135"/>
      <c r="K40" s="135"/>
      <c r="L40" s="135"/>
      <c r="M40" s="135"/>
      <c r="N40" s="135"/>
      <c r="O40" s="135"/>
      <c r="P40" s="135"/>
      <c r="Q40" s="135"/>
      <c r="R40" s="135"/>
      <c r="S40" s="135"/>
      <c r="T40" s="135"/>
      <c r="U40" s="135"/>
      <c r="V40" s="135"/>
      <c r="W40" s="135"/>
    </row>
    <row r="41" spans="1:23" s="7" customFormat="1" ht="12.75" customHeight="1" x14ac:dyDescent="0.2">
      <c r="A41" s="308"/>
      <c r="B41" s="317" t="str">
        <f>OBVEZE!B104</f>
        <v>Stanje nedospjelih obveza na kraju izvještajnog razdoblja (šifre V010 + ND23 + ND24 + 'ND dio 25,26' + ND27)</v>
      </c>
      <c r="C41" s="318"/>
      <c r="D41" s="318"/>
      <c r="E41" s="318"/>
      <c r="F41" s="319"/>
      <c r="G41" s="168" t="str">
        <f>OBVEZE!C104</f>
        <v>V009</v>
      </c>
      <c r="H41" s="169" t="s">
        <v>53</v>
      </c>
      <c r="I41" s="169">
        <f>OBVEZE!D104</f>
        <v>3880846.62</v>
      </c>
      <c r="J41" s="135"/>
      <c r="K41" s="135"/>
      <c r="L41" s="135"/>
      <c r="M41" s="135"/>
      <c r="N41" s="135"/>
      <c r="O41" s="135"/>
      <c r="P41" s="135"/>
      <c r="Q41" s="135"/>
      <c r="R41" s="135"/>
      <c r="S41" s="135"/>
      <c r="T41" s="135"/>
      <c r="U41" s="135"/>
      <c r="V41" s="135"/>
      <c r="W41" s="135"/>
    </row>
    <row r="42" spans="1:23" s="7"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7"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7" customFormat="1" ht="33.75" customHeight="1" x14ac:dyDescent="0.2">
      <c r="A44" s="135"/>
      <c r="B44" s="135"/>
      <c r="C44" s="135"/>
      <c r="D44" s="135"/>
      <c r="E44" s="312" t="s">
        <v>54</v>
      </c>
      <c r="F44" s="312"/>
      <c r="G44" s="135"/>
      <c r="H44" s="313" t="s">
        <v>55</v>
      </c>
      <c r="I44" s="313"/>
      <c r="J44" s="135"/>
      <c r="K44" s="135"/>
      <c r="L44" s="135"/>
      <c r="M44" s="135"/>
      <c r="N44" s="135"/>
      <c r="O44" s="135"/>
      <c r="P44" s="135"/>
      <c r="Q44" s="135"/>
      <c r="R44" s="135"/>
      <c r="S44" s="135"/>
      <c r="T44" s="135"/>
      <c r="U44" s="135"/>
      <c r="V44" s="135"/>
      <c r="W44" s="135"/>
    </row>
    <row r="45" spans="1:23" s="7"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7"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7"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7"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7"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7"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7"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7"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7"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7"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7"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7"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7"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7"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7"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7"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7"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7"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7"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7"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7"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7"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7"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7"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7"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7"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7"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7"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7"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7"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7"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7"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7"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7"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7"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7"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7"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7"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7"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7"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7"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7"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7"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7"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7"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7"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7"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7"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7"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7"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7"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7"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7"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7"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7"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7"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7"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7"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7"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7"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7"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7"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7"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7"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7"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7"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7"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7"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7"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7"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7"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7"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7"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7"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7"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7"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7"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7"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7"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7"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7"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7"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7"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7"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7"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7"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7"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7"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7"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7"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7"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7"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7"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7"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7"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7"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7"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7"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7"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7"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7"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7"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7"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7"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7"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7"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7"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7"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7"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7"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7"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7"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7"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7"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7"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7"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7"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7"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7"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7"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7"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7"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7"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7"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7"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7"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7"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7"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7"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7"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7"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7"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7"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7"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7"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7"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7"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7"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7"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7"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7"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7"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7"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7"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7"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7"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7"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7"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7"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7"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7"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7"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7"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7"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7"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7"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7"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7"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7"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7"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7"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7"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7"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7"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7"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7"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7"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7"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7"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7"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7"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7"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7"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7"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7"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7"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7"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7"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7"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7"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7"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7"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7"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7"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7"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7"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7"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7"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7"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7"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7"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7"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7"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7"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7"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7"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7"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7" customFormat="1" ht="15.75" customHeight="1" x14ac:dyDescent="0.2"/>
    <row r="243" spans="1:23" s="7" customFormat="1" ht="15.75" customHeight="1" x14ac:dyDescent="0.2"/>
    <row r="244" spans="1:23" s="7" customFormat="1" ht="15.75" customHeight="1" x14ac:dyDescent="0.2"/>
    <row r="245" spans="1:23" s="7" customFormat="1" ht="15.75" customHeight="1" x14ac:dyDescent="0.2"/>
    <row r="246" spans="1:23" s="7" customFormat="1" ht="15.75" customHeight="1" x14ac:dyDescent="0.2"/>
    <row r="247" spans="1:23" s="7" customFormat="1" ht="15.75" customHeight="1" x14ac:dyDescent="0.2"/>
    <row r="248" spans="1:23" s="7" customFormat="1" ht="15.75" customHeight="1" x14ac:dyDescent="0.2"/>
    <row r="249" spans="1:23" s="7" customFormat="1" ht="15.75" customHeight="1" x14ac:dyDescent="0.2"/>
    <row r="250" spans="1:23" s="7" customFormat="1" ht="15.75" customHeight="1" x14ac:dyDescent="0.2"/>
    <row r="251" spans="1:23" s="7" customFormat="1" ht="15.75" customHeight="1" x14ac:dyDescent="0.2"/>
    <row r="252" spans="1:23" s="7" customFormat="1" ht="15.75" customHeight="1" x14ac:dyDescent="0.2"/>
    <row r="253" spans="1:23" s="7" customFormat="1" ht="15.75" customHeight="1" x14ac:dyDescent="0.2"/>
    <row r="254" spans="1:23" s="7" customFormat="1" ht="15.75" customHeight="1" x14ac:dyDescent="0.2"/>
    <row r="255" spans="1:23" s="7" customFormat="1" ht="15.75" customHeight="1" x14ac:dyDescent="0.2"/>
    <row r="256" spans="1:23" s="7" customFormat="1" ht="15.75" customHeight="1" x14ac:dyDescent="0.2"/>
    <row r="257" s="7" customFormat="1" ht="15.75" customHeight="1" x14ac:dyDescent="0.2"/>
    <row r="258" s="7" customFormat="1" ht="15.75" customHeight="1" x14ac:dyDescent="0.2"/>
    <row r="259" s="7" customFormat="1" ht="15.75" customHeight="1" x14ac:dyDescent="0.2"/>
    <row r="260" s="7" customFormat="1" ht="15.75" customHeight="1" x14ac:dyDescent="0.2"/>
    <row r="261" s="7" customFormat="1" ht="15.75" customHeight="1" x14ac:dyDescent="0.2"/>
    <row r="262" s="7" customFormat="1" ht="15.75" customHeight="1" x14ac:dyDescent="0.2"/>
    <row r="263" s="7" customFormat="1" ht="15.75" customHeight="1" x14ac:dyDescent="0.2"/>
    <row r="264" s="7" customFormat="1" ht="15.75" customHeight="1" x14ac:dyDescent="0.2"/>
    <row r="265" s="7" customFormat="1" ht="15.75" customHeight="1" x14ac:dyDescent="0.2"/>
    <row r="266" s="7" customFormat="1" ht="15.75" customHeight="1" x14ac:dyDescent="0.2"/>
    <row r="267" s="7" customFormat="1" ht="15.75" customHeight="1" x14ac:dyDescent="0.2"/>
    <row r="268" s="7" customFormat="1" ht="15.75" customHeight="1" x14ac:dyDescent="0.2"/>
    <row r="269" s="7" customFormat="1" ht="15.75" customHeight="1" x14ac:dyDescent="0.2"/>
    <row r="270" s="7" customFormat="1" ht="15.75" customHeight="1" x14ac:dyDescent="0.2"/>
    <row r="271" s="7" customFormat="1" ht="15.75" customHeight="1" x14ac:dyDescent="0.2"/>
    <row r="272" s="7" customFormat="1" ht="15.75" customHeight="1" x14ac:dyDescent="0.2"/>
    <row r="273" s="7" customFormat="1" ht="15.75" customHeight="1" x14ac:dyDescent="0.2"/>
    <row r="274" s="7" customFormat="1" ht="15.75" customHeight="1" x14ac:dyDescent="0.2"/>
    <row r="275" s="7" customFormat="1" ht="15.75" customHeight="1" x14ac:dyDescent="0.2"/>
    <row r="276" s="7" customFormat="1" ht="15.75" customHeight="1" x14ac:dyDescent="0.2"/>
    <row r="277" s="7" customFormat="1" ht="15.75" customHeight="1" x14ac:dyDescent="0.2"/>
    <row r="278" s="7" customFormat="1" ht="15.75" customHeight="1" x14ac:dyDescent="0.2"/>
    <row r="279" s="7" customFormat="1" ht="15.75" customHeight="1" x14ac:dyDescent="0.2"/>
    <row r="280" s="7" customFormat="1" ht="15.75" customHeight="1" x14ac:dyDescent="0.2"/>
    <row r="281" s="7" customFormat="1" ht="15.75" customHeight="1" x14ac:dyDescent="0.2"/>
    <row r="282" s="7" customFormat="1" ht="15.75" customHeight="1" x14ac:dyDescent="0.2"/>
    <row r="283" s="7" customFormat="1" ht="15.75" customHeight="1" x14ac:dyDescent="0.2"/>
    <row r="284" s="7" customFormat="1" ht="15.75" customHeight="1" x14ac:dyDescent="0.2"/>
    <row r="285" s="7" customFormat="1" ht="15.75" customHeight="1" x14ac:dyDescent="0.2"/>
    <row r="286" s="7" customFormat="1" ht="15.75" customHeight="1" x14ac:dyDescent="0.2"/>
    <row r="287" s="7" customFormat="1" ht="15.75" customHeight="1" x14ac:dyDescent="0.2"/>
    <row r="288" s="7" customFormat="1" ht="15.75" customHeight="1" x14ac:dyDescent="0.2"/>
    <row r="289" s="7" customFormat="1" ht="15.75" customHeight="1" x14ac:dyDescent="0.2"/>
    <row r="290" s="7" customFormat="1" ht="15.75" customHeight="1" x14ac:dyDescent="0.2"/>
    <row r="291" s="7" customFormat="1" ht="15.75" customHeight="1" x14ac:dyDescent="0.2"/>
    <row r="292" s="7" customFormat="1" ht="15.75" customHeight="1" x14ac:dyDescent="0.2"/>
    <row r="293" s="7" customFormat="1" ht="15.75" customHeight="1" x14ac:dyDescent="0.2"/>
    <row r="294" s="7" customFormat="1" ht="15.75" customHeight="1" x14ac:dyDescent="0.2"/>
    <row r="295" s="7" customFormat="1" ht="15.75" customHeight="1" x14ac:dyDescent="0.2"/>
    <row r="296" s="7" customFormat="1" ht="15.75" customHeight="1" x14ac:dyDescent="0.2"/>
    <row r="297" s="7" customFormat="1" ht="15.75" customHeight="1" x14ac:dyDescent="0.2"/>
    <row r="298" s="7" customFormat="1" ht="15.75" customHeight="1" x14ac:dyDescent="0.2"/>
    <row r="299" s="7" customFormat="1" ht="15.75" customHeight="1" x14ac:dyDescent="0.2"/>
    <row r="300" s="7" customFormat="1" ht="15.75" customHeight="1" x14ac:dyDescent="0.2"/>
    <row r="301" s="7" customFormat="1" ht="15.75" customHeight="1" x14ac:dyDescent="0.2"/>
    <row r="302" s="7" customFormat="1" ht="15.75" customHeight="1" x14ac:dyDescent="0.2"/>
    <row r="303" s="7" customFormat="1" ht="15.75" customHeight="1" x14ac:dyDescent="0.2"/>
    <row r="304" s="7" customFormat="1" ht="15.75" customHeight="1" x14ac:dyDescent="0.2"/>
    <row r="305" s="7" customFormat="1" ht="15.75" customHeight="1" x14ac:dyDescent="0.2"/>
    <row r="306" s="7" customFormat="1" ht="15.75" customHeight="1" x14ac:dyDescent="0.2"/>
    <row r="307" s="7" customFormat="1" ht="15.75" customHeight="1" x14ac:dyDescent="0.2"/>
    <row r="308" s="7" customFormat="1" ht="15.75" customHeight="1" x14ac:dyDescent="0.2"/>
    <row r="309" s="7" customFormat="1" ht="15.75" customHeight="1" x14ac:dyDescent="0.2"/>
    <row r="310" s="7" customFormat="1" ht="15.75" customHeight="1" x14ac:dyDescent="0.2"/>
    <row r="311" s="7" customFormat="1" ht="15.75" customHeight="1" x14ac:dyDescent="0.2"/>
    <row r="312" s="7" customFormat="1" ht="15.75" customHeight="1" x14ac:dyDescent="0.2"/>
    <row r="313" s="7" customFormat="1" ht="15.75" customHeight="1" x14ac:dyDescent="0.2"/>
    <row r="314" s="7" customFormat="1" ht="15.75" customHeight="1" x14ac:dyDescent="0.2"/>
    <row r="315" s="7" customFormat="1" ht="15.75" customHeight="1" x14ac:dyDescent="0.2"/>
    <row r="316" s="7" customFormat="1" ht="15.75" customHeight="1" x14ac:dyDescent="0.2"/>
    <row r="317" s="7" customFormat="1" ht="15.75" customHeight="1" x14ac:dyDescent="0.2"/>
    <row r="318" s="7" customFormat="1" ht="15.75" customHeight="1" x14ac:dyDescent="0.2"/>
    <row r="319" s="7" customFormat="1" ht="15.75" customHeight="1" x14ac:dyDescent="0.2"/>
    <row r="320" s="7" customFormat="1" ht="15.75" customHeight="1" x14ac:dyDescent="0.2"/>
    <row r="321" s="7" customFormat="1" ht="15.75" customHeight="1" x14ac:dyDescent="0.2"/>
    <row r="322" s="7" customFormat="1" ht="15.75" customHeight="1" x14ac:dyDescent="0.2"/>
    <row r="323" s="7" customFormat="1" ht="15.75" customHeight="1" x14ac:dyDescent="0.2"/>
    <row r="324" s="7" customFormat="1" ht="15.75" customHeight="1" x14ac:dyDescent="0.2"/>
    <row r="325" s="7" customFormat="1" ht="15.75" customHeight="1" x14ac:dyDescent="0.2"/>
    <row r="326" s="7" customFormat="1" ht="15.75" customHeight="1" x14ac:dyDescent="0.2"/>
    <row r="327" s="7" customFormat="1" ht="15.75" customHeight="1" x14ac:dyDescent="0.2"/>
    <row r="328" s="7" customFormat="1" ht="15.75" customHeight="1" x14ac:dyDescent="0.2"/>
    <row r="329" s="7" customFormat="1" ht="15.75" customHeight="1" x14ac:dyDescent="0.2"/>
    <row r="330" s="7" customFormat="1" ht="15.75" customHeight="1" x14ac:dyDescent="0.2"/>
    <row r="331" s="7" customFormat="1" ht="15.75" customHeight="1" x14ac:dyDescent="0.2"/>
    <row r="332" s="7" customFormat="1" ht="15.75" customHeight="1" x14ac:dyDescent="0.2"/>
    <row r="333" s="7" customFormat="1" ht="15.75" customHeight="1" x14ac:dyDescent="0.2"/>
    <row r="334" s="7" customFormat="1" ht="15.75" customHeight="1" x14ac:dyDescent="0.2"/>
    <row r="335" s="7" customFormat="1" ht="15.75" customHeight="1" x14ac:dyDescent="0.2"/>
    <row r="336" s="7" customFormat="1" ht="15.75" customHeight="1" x14ac:dyDescent="0.2"/>
    <row r="337" s="7" customFormat="1" ht="15.75" customHeight="1" x14ac:dyDescent="0.2"/>
    <row r="338" s="7" customFormat="1" ht="15.75" customHeight="1" x14ac:dyDescent="0.2"/>
    <row r="339" s="7" customFormat="1" ht="15.75" customHeight="1" x14ac:dyDescent="0.2"/>
    <row r="340" s="7" customFormat="1" ht="15.75" customHeight="1" x14ac:dyDescent="0.2"/>
    <row r="341" s="7" customFormat="1" ht="15.75" customHeight="1" x14ac:dyDescent="0.2"/>
    <row r="342" s="7" customFormat="1" ht="15.75" customHeight="1" x14ac:dyDescent="0.2"/>
    <row r="343" s="7" customFormat="1" ht="15.75" customHeight="1" x14ac:dyDescent="0.2"/>
    <row r="344" s="7" customFormat="1" ht="15.75" customHeight="1" x14ac:dyDescent="0.2"/>
    <row r="345" s="7" customFormat="1" ht="15.75" customHeight="1" x14ac:dyDescent="0.2"/>
    <row r="346" s="7" customFormat="1" ht="15.75" customHeight="1" x14ac:dyDescent="0.2"/>
    <row r="347" s="7" customFormat="1" ht="15.75" customHeight="1" x14ac:dyDescent="0.2"/>
    <row r="348" s="7" customFormat="1" ht="15.75" customHeight="1" x14ac:dyDescent="0.2"/>
    <row r="349" s="7" customFormat="1" ht="15.75" customHeight="1" x14ac:dyDescent="0.2"/>
    <row r="350" s="7" customFormat="1" ht="15.75" customHeight="1" x14ac:dyDescent="0.2"/>
    <row r="351" s="7" customFormat="1" ht="15.75" customHeight="1" x14ac:dyDescent="0.2"/>
    <row r="352" s="7" customFormat="1" ht="15.75" customHeight="1" x14ac:dyDescent="0.2"/>
    <row r="353" s="7" customFormat="1" ht="15.75" customHeight="1" x14ac:dyDescent="0.2"/>
    <row r="354" s="7" customFormat="1" ht="15.75" customHeight="1" x14ac:dyDescent="0.2"/>
    <row r="355" s="7" customFormat="1" ht="15.75" customHeight="1" x14ac:dyDescent="0.2"/>
    <row r="356" s="7" customFormat="1" ht="15.75" customHeight="1" x14ac:dyDescent="0.2"/>
    <row r="357" s="7" customFormat="1" ht="15.75" customHeight="1" x14ac:dyDescent="0.2"/>
    <row r="358" s="7" customFormat="1" ht="15.75" customHeight="1" x14ac:dyDescent="0.2"/>
    <row r="359" s="7" customFormat="1" ht="15.75" customHeight="1" x14ac:dyDescent="0.2"/>
    <row r="360" s="7" customFormat="1" ht="15.75" customHeight="1" x14ac:dyDescent="0.2"/>
    <row r="361" s="7" customFormat="1" ht="15.75" customHeight="1" x14ac:dyDescent="0.2"/>
    <row r="362" s="7" customFormat="1" ht="15.75" customHeight="1" x14ac:dyDescent="0.2"/>
    <row r="363" s="7" customFormat="1" ht="15.75" customHeight="1" x14ac:dyDescent="0.2"/>
    <row r="364" s="7" customFormat="1" ht="15.75" customHeight="1" x14ac:dyDescent="0.2"/>
    <row r="365" s="7" customFormat="1" ht="15.75" customHeight="1" x14ac:dyDescent="0.2"/>
    <row r="366" s="7" customFormat="1" ht="15.75" customHeight="1" x14ac:dyDescent="0.2"/>
    <row r="367" s="7" customFormat="1" ht="15.75" customHeight="1" x14ac:dyDescent="0.2"/>
    <row r="368" s="7" customFormat="1" ht="15.75" customHeight="1" x14ac:dyDescent="0.2"/>
    <row r="369" s="7" customFormat="1" ht="15.75" customHeight="1" x14ac:dyDescent="0.2"/>
    <row r="370" s="7" customFormat="1" ht="15.75" customHeight="1" x14ac:dyDescent="0.2"/>
    <row r="371" s="7" customFormat="1" ht="15.75" customHeight="1" x14ac:dyDescent="0.2"/>
    <row r="372" s="7" customFormat="1" ht="15.75" customHeight="1" x14ac:dyDescent="0.2"/>
    <row r="373" s="7" customFormat="1" ht="15.75" customHeight="1" x14ac:dyDescent="0.2"/>
    <row r="374" s="7" customFormat="1" ht="15.75" customHeight="1" x14ac:dyDescent="0.2"/>
    <row r="375" s="7" customFormat="1" ht="15.75" customHeight="1" x14ac:dyDescent="0.2"/>
    <row r="376" s="7" customFormat="1" ht="15.75" customHeight="1" x14ac:dyDescent="0.2"/>
    <row r="377" s="7" customFormat="1" ht="15.75" customHeight="1" x14ac:dyDescent="0.2"/>
    <row r="378" s="7" customFormat="1" ht="15.75" customHeight="1" x14ac:dyDescent="0.2"/>
    <row r="379" s="7" customFormat="1" ht="15.75" customHeight="1" x14ac:dyDescent="0.2"/>
    <row r="380" s="7" customFormat="1" ht="15.75" customHeight="1" x14ac:dyDescent="0.2"/>
    <row r="381" s="7" customFormat="1" ht="15.75" customHeight="1" x14ac:dyDescent="0.2"/>
    <row r="382" s="7" customFormat="1" ht="15.75" customHeight="1" x14ac:dyDescent="0.2"/>
    <row r="383" s="7" customFormat="1" ht="15.75" customHeight="1" x14ac:dyDescent="0.2"/>
    <row r="384" s="7" customFormat="1" ht="15.75" customHeight="1" x14ac:dyDescent="0.2"/>
    <row r="385" s="7" customFormat="1" ht="15.75" customHeight="1" x14ac:dyDescent="0.2"/>
    <row r="386" s="7" customFormat="1" ht="15.75" customHeight="1" x14ac:dyDescent="0.2"/>
    <row r="387" s="7" customFormat="1" ht="15.75" customHeight="1" x14ac:dyDescent="0.2"/>
    <row r="388" s="7" customFormat="1" ht="15.75" customHeight="1" x14ac:dyDescent="0.2"/>
    <row r="389" s="7" customFormat="1" ht="15.75" customHeight="1" x14ac:dyDescent="0.2"/>
    <row r="390" s="7" customFormat="1" ht="15.75" customHeight="1" x14ac:dyDescent="0.2"/>
    <row r="391" s="7" customFormat="1" ht="15.75" customHeight="1" x14ac:dyDescent="0.2"/>
    <row r="392" s="7" customFormat="1" ht="15.75" customHeight="1" x14ac:dyDescent="0.2"/>
    <row r="393" s="7" customFormat="1" ht="15.75" customHeight="1" x14ac:dyDescent="0.2"/>
    <row r="394" s="7" customFormat="1" ht="15.75" customHeight="1" x14ac:dyDescent="0.2"/>
    <row r="395" s="7" customFormat="1" ht="15.75" customHeight="1" x14ac:dyDescent="0.2"/>
    <row r="396" s="7" customFormat="1" ht="15.75" customHeight="1" x14ac:dyDescent="0.2"/>
    <row r="397" s="7" customFormat="1" ht="15.75" customHeight="1" x14ac:dyDescent="0.2"/>
    <row r="398" s="7" customFormat="1" ht="15.75" customHeight="1" x14ac:dyDescent="0.2"/>
    <row r="399" s="7" customFormat="1" ht="15.75" customHeight="1" x14ac:dyDescent="0.2"/>
    <row r="400" s="7" customFormat="1" ht="15.75" customHeight="1" x14ac:dyDescent="0.2"/>
    <row r="401" s="7" customFormat="1" ht="15.75" customHeight="1" x14ac:dyDescent="0.2"/>
    <row r="402" s="7" customFormat="1" ht="15.75" customHeight="1" x14ac:dyDescent="0.2"/>
    <row r="403" s="7" customFormat="1" ht="15.75" customHeight="1" x14ac:dyDescent="0.2"/>
    <row r="404" s="7" customFormat="1" ht="15.75" customHeight="1" x14ac:dyDescent="0.2"/>
    <row r="405" s="7" customFormat="1" ht="15.75" customHeight="1" x14ac:dyDescent="0.2"/>
    <row r="406" s="7" customFormat="1" ht="15.75" customHeight="1" x14ac:dyDescent="0.2"/>
    <row r="407" s="7" customFormat="1" ht="15.75" customHeight="1" x14ac:dyDescent="0.2"/>
    <row r="408" s="7" customFormat="1" ht="15.75" customHeight="1" x14ac:dyDescent="0.2"/>
    <row r="409" s="7" customFormat="1" ht="15.75" customHeight="1" x14ac:dyDescent="0.2"/>
    <row r="410" s="7" customFormat="1" ht="15.75" customHeight="1" x14ac:dyDescent="0.2"/>
    <row r="411" s="7" customFormat="1" ht="15.75" customHeight="1" x14ac:dyDescent="0.2"/>
    <row r="412" s="7" customFormat="1" ht="15.75" customHeight="1" x14ac:dyDescent="0.2"/>
    <row r="413" s="7" customFormat="1" ht="15.75" customHeight="1" x14ac:dyDescent="0.2"/>
    <row r="414" s="7" customFormat="1" ht="15.75" customHeight="1" x14ac:dyDescent="0.2"/>
    <row r="415" s="7" customFormat="1" ht="15.75" customHeight="1" x14ac:dyDescent="0.2"/>
    <row r="416" s="7" customFormat="1" ht="15.75" customHeight="1" x14ac:dyDescent="0.2"/>
    <row r="417" s="7" customFormat="1" ht="15.75" customHeight="1" x14ac:dyDescent="0.2"/>
    <row r="418" s="7" customFormat="1" ht="15.75" customHeight="1" x14ac:dyDescent="0.2"/>
    <row r="419" s="7" customFormat="1" ht="15.75" customHeight="1" x14ac:dyDescent="0.2"/>
    <row r="420" s="7" customFormat="1" ht="15.75" customHeight="1" x14ac:dyDescent="0.2"/>
    <row r="421" s="7" customFormat="1" ht="15.75" customHeight="1" x14ac:dyDescent="0.2"/>
    <row r="422" s="7" customFormat="1" ht="15.75" customHeight="1" x14ac:dyDescent="0.2"/>
    <row r="423" s="7" customFormat="1" ht="15.75" customHeight="1" x14ac:dyDescent="0.2"/>
    <row r="424" s="7" customFormat="1" ht="15.75" customHeight="1" x14ac:dyDescent="0.2"/>
    <row r="425" s="7" customFormat="1" ht="15.75" customHeight="1" x14ac:dyDescent="0.2"/>
    <row r="426" s="7" customFormat="1" ht="15.75" customHeight="1" x14ac:dyDescent="0.2"/>
    <row r="427" s="7" customFormat="1" ht="15.75" customHeight="1" x14ac:dyDescent="0.2"/>
    <row r="428" s="7" customFormat="1" ht="15.75" customHeight="1" x14ac:dyDescent="0.2"/>
    <row r="429" s="7" customFormat="1" ht="15.75" customHeight="1" x14ac:dyDescent="0.2"/>
    <row r="430" s="7" customFormat="1" ht="15.75" customHeight="1" x14ac:dyDescent="0.2"/>
    <row r="431" s="7" customFormat="1" ht="15.75" customHeight="1" x14ac:dyDescent="0.2"/>
    <row r="432" s="7" customFormat="1" ht="15.75" customHeight="1" x14ac:dyDescent="0.2"/>
    <row r="433" s="7" customFormat="1" ht="15.75" customHeight="1" x14ac:dyDescent="0.2"/>
    <row r="434" s="7" customFormat="1" ht="15.75" customHeight="1" x14ac:dyDescent="0.2"/>
    <row r="435" s="7" customFormat="1" ht="15.75" customHeight="1" x14ac:dyDescent="0.2"/>
    <row r="436" s="7" customFormat="1" ht="15.75" customHeight="1" x14ac:dyDescent="0.2"/>
    <row r="437" s="7" customFormat="1" ht="15.75" customHeight="1" x14ac:dyDescent="0.2"/>
    <row r="438" s="7" customFormat="1" ht="15.75" customHeight="1" x14ac:dyDescent="0.2"/>
    <row r="439" s="7" customFormat="1" ht="15.75" customHeight="1" x14ac:dyDescent="0.2"/>
    <row r="440" s="7" customFormat="1" ht="15.75" customHeight="1" x14ac:dyDescent="0.2"/>
    <row r="441" s="7" customFormat="1" ht="15.75" customHeight="1" x14ac:dyDescent="0.2"/>
    <row r="442" s="7" customFormat="1" ht="15.75" customHeight="1" x14ac:dyDescent="0.2"/>
    <row r="443" s="7" customFormat="1" ht="15.75" customHeight="1" x14ac:dyDescent="0.2"/>
    <row r="444" s="7" customFormat="1" ht="15.75" customHeight="1" x14ac:dyDescent="0.2"/>
    <row r="445" s="7" customFormat="1" ht="15.75" customHeight="1" x14ac:dyDescent="0.2"/>
    <row r="446" s="7" customFormat="1" ht="15.75" customHeight="1" x14ac:dyDescent="0.2"/>
    <row r="447" s="7" customFormat="1" ht="15.75" customHeight="1" x14ac:dyDescent="0.2"/>
    <row r="448" s="7" customFormat="1" ht="15.75" customHeight="1" x14ac:dyDescent="0.2"/>
    <row r="449" s="7" customFormat="1" ht="15.75" customHeight="1" x14ac:dyDescent="0.2"/>
    <row r="450" s="7" customFormat="1" ht="15.75" customHeight="1" x14ac:dyDescent="0.2"/>
    <row r="451" s="7" customFormat="1" ht="15.75" customHeight="1" x14ac:dyDescent="0.2"/>
    <row r="452" s="7" customFormat="1" ht="15.75" customHeight="1" x14ac:dyDescent="0.2"/>
    <row r="453" s="7" customFormat="1" ht="15.75" customHeight="1" x14ac:dyDescent="0.2"/>
    <row r="454" s="7" customFormat="1" ht="15.75" customHeight="1" x14ac:dyDescent="0.2"/>
    <row r="455" s="7" customFormat="1" ht="15.75" customHeight="1" x14ac:dyDescent="0.2"/>
    <row r="456" s="7" customFormat="1" ht="15.75" customHeight="1" x14ac:dyDescent="0.2"/>
    <row r="457" s="7" customFormat="1" ht="15.75" customHeight="1" x14ac:dyDescent="0.2"/>
    <row r="458" s="7" customFormat="1" ht="15.75" customHeight="1" x14ac:dyDescent="0.2"/>
    <row r="459" s="7" customFormat="1" ht="15.75" customHeight="1" x14ac:dyDescent="0.2"/>
    <row r="460" s="7" customFormat="1" ht="15.75" customHeight="1" x14ac:dyDescent="0.2"/>
    <row r="461" s="7" customFormat="1" ht="15.75" customHeight="1" x14ac:dyDescent="0.2"/>
    <row r="462" s="7" customFormat="1" ht="15.75" customHeight="1" x14ac:dyDescent="0.2"/>
    <row r="463" s="7" customFormat="1" ht="15.75" customHeight="1" x14ac:dyDescent="0.2"/>
    <row r="464" s="7" customFormat="1" ht="15.75" customHeight="1" x14ac:dyDescent="0.2"/>
    <row r="465" s="7" customFormat="1" ht="15.75" customHeight="1" x14ac:dyDescent="0.2"/>
    <row r="466" s="7" customFormat="1" ht="15.75" customHeight="1" x14ac:dyDescent="0.2"/>
    <row r="467" s="7" customFormat="1" ht="15.75" customHeight="1" x14ac:dyDescent="0.2"/>
    <row r="468" s="7" customFormat="1" ht="15.75" customHeight="1" x14ac:dyDescent="0.2"/>
    <row r="469" s="7" customFormat="1" ht="15.75" customHeight="1" x14ac:dyDescent="0.2"/>
    <row r="470" s="7" customFormat="1" ht="15.75" customHeight="1" x14ac:dyDescent="0.2"/>
    <row r="471" s="7" customFormat="1" ht="15.75" customHeight="1" x14ac:dyDescent="0.2"/>
    <row r="472" s="7" customFormat="1" ht="15.75" customHeight="1" x14ac:dyDescent="0.2"/>
    <row r="473" s="7" customFormat="1" ht="15.75" customHeight="1" x14ac:dyDescent="0.2"/>
    <row r="474" s="7" customFormat="1" ht="15.75" customHeight="1" x14ac:dyDescent="0.2"/>
    <row r="475" s="7" customFormat="1" ht="15.75" customHeight="1" x14ac:dyDescent="0.2"/>
    <row r="476" s="7" customFormat="1" ht="15.75" customHeight="1" x14ac:dyDescent="0.2"/>
    <row r="477" s="7" customFormat="1" ht="15.75" customHeight="1" x14ac:dyDescent="0.2"/>
    <row r="478" s="7" customFormat="1" ht="15.75" customHeight="1" x14ac:dyDescent="0.2"/>
    <row r="479" s="7" customFormat="1" ht="15.75" customHeight="1" x14ac:dyDescent="0.2"/>
    <row r="480" s="7" customFormat="1" ht="15.75" customHeight="1" x14ac:dyDescent="0.2"/>
    <row r="481" s="7" customFormat="1" ht="15.75" customHeight="1" x14ac:dyDescent="0.2"/>
    <row r="482" s="7" customFormat="1" ht="15.75" customHeight="1" x14ac:dyDescent="0.2"/>
    <row r="483" s="7" customFormat="1" ht="15.75" customHeight="1" x14ac:dyDescent="0.2"/>
    <row r="484" s="7" customFormat="1" ht="15.75" customHeight="1" x14ac:dyDescent="0.2"/>
    <row r="485" s="7" customFormat="1" ht="15.75" customHeight="1" x14ac:dyDescent="0.2"/>
    <row r="486" s="7" customFormat="1" ht="15.75" customHeight="1" x14ac:dyDescent="0.2"/>
    <row r="487" s="7" customFormat="1" ht="15.75" customHeight="1" x14ac:dyDescent="0.2"/>
    <row r="488" s="7" customFormat="1" ht="15.75" customHeight="1" x14ac:dyDescent="0.2"/>
    <row r="489" s="7" customFormat="1" ht="15.75" customHeight="1" x14ac:dyDescent="0.2"/>
    <row r="490" s="7" customFormat="1" ht="15.75" customHeight="1" x14ac:dyDescent="0.2"/>
    <row r="491" s="7" customFormat="1" ht="15.75" customHeight="1" x14ac:dyDescent="0.2"/>
    <row r="492" s="7" customFormat="1" ht="15.75" customHeight="1" x14ac:dyDescent="0.2"/>
    <row r="493" s="7" customFormat="1" ht="15.75" customHeight="1" x14ac:dyDescent="0.2"/>
    <row r="494" s="7" customFormat="1" ht="15.75" customHeight="1" x14ac:dyDescent="0.2"/>
    <row r="495" s="7" customFormat="1" ht="15.75" customHeight="1" x14ac:dyDescent="0.2"/>
    <row r="496" s="7" customFormat="1" ht="15.75" customHeight="1" x14ac:dyDescent="0.2"/>
    <row r="497" s="7" customFormat="1" ht="15.75" customHeight="1" x14ac:dyDescent="0.2"/>
    <row r="498" s="7" customFormat="1" ht="15.75" customHeight="1" x14ac:dyDescent="0.2"/>
    <row r="499" s="7" customFormat="1" ht="15.75" customHeight="1" x14ac:dyDescent="0.2"/>
    <row r="500" s="7" customFormat="1" ht="15.75" customHeight="1" x14ac:dyDescent="0.2"/>
    <row r="501" s="7" customFormat="1" ht="15.75" customHeight="1" x14ac:dyDescent="0.2"/>
    <row r="502" s="7" customFormat="1" ht="15.75" customHeight="1" x14ac:dyDescent="0.2"/>
    <row r="503" s="7" customFormat="1" ht="15.75" customHeight="1" x14ac:dyDescent="0.2"/>
    <row r="504" s="7" customFormat="1" ht="15.75" customHeight="1" x14ac:dyDescent="0.2"/>
    <row r="505" s="7" customFormat="1" ht="15.75" customHeight="1" x14ac:dyDescent="0.2"/>
    <row r="506" s="7" customFormat="1" ht="15.75" customHeight="1" x14ac:dyDescent="0.2"/>
    <row r="507" s="7" customFormat="1" ht="15.75" customHeight="1" x14ac:dyDescent="0.2"/>
    <row r="508" s="7" customFormat="1" ht="15.75" customHeight="1" x14ac:dyDescent="0.2"/>
    <row r="509" s="7" customFormat="1" ht="15.75" customHeight="1" x14ac:dyDescent="0.2"/>
    <row r="510" s="7" customFormat="1" ht="15.75" customHeight="1" x14ac:dyDescent="0.2"/>
    <row r="511" s="7" customFormat="1" ht="15.75" customHeight="1" x14ac:dyDescent="0.2"/>
    <row r="512" s="7" customFormat="1" ht="15.75" customHeight="1" x14ac:dyDescent="0.2"/>
    <row r="513" s="7" customFormat="1" ht="15.75" customHeight="1" x14ac:dyDescent="0.2"/>
    <row r="514" s="7" customFormat="1" ht="15.75" customHeight="1" x14ac:dyDescent="0.2"/>
    <row r="515" s="7" customFormat="1" ht="15.75" customHeight="1" x14ac:dyDescent="0.2"/>
    <row r="516" s="7" customFormat="1" ht="15.75" customHeight="1" x14ac:dyDescent="0.2"/>
    <row r="517" s="7" customFormat="1" ht="15.75" customHeight="1" x14ac:dyDescent="0.2"/>
    <row r="518" s="7" customFormat="1" ht="15.75" customHeight="1" x14ac:dyDescent="0.2"/>
    <row r="519" s="7" customFormat="1" ht="15.75" customHeight="1" x14ac:dyDescent="0.2"/>
    <row r="520" s="7" customFormat="1" ht="15.75" customHeight="1" x14ac:dyDescent="0.2"/>
    <row r="521" s="7" customFormat="1" ht="15.75" customHeight="1" x14ac:dyDescent="0.2"/>
    <row r="522" s="7" customFormat="1" ht="15.75" customHeight="1" x14ac:dyDescent="0.2"/>
    <row r="523" s="7" customFormat="1" ht="15.75" customHeight="1" x14ac:dyDescent="0.2"/>
    <row r="524" s="7" customFormat="1" ht="15.75" customHeight="1" x14ac:dyDescent="0.2"/>
    <row r="525" s="7" customFormat="1" ht="15.75" customHeight="1" x14ac:dyDescent="0.2"/>
    <row r="526" s="7" customFormat="1" ht="15.75" customHeight="1" x14ac:dyDescent="0.2"/>
    <row r="527" s="7" customFormat="1" ht="15.75" customHeight="1" x14ac:dyDescent="0.2"/>
    <row r="528" s="7" customFormat="1" ht="15.75" customHeight="1" x14ac:dyDescent="0.2"/>
    <row r="529" s="7" customFormat="1" ht="15.75" customHeight="1" x14ac:dyDescent="0.2"/>
    <row r="530" s="7" customFormat="1" ht="15.75" customHeight="1" x14ac:dyDescent="0.2"/>
    <row r="531" s="7" customFormat="1" ht="15.75" customHeight="1" x14ac:dyDescent="0.2"/>
    <row r="532" s="7" customFormat="1" ht="15.75" customHeight="1" x14ac:dyDescent="0.2"/>
    <row r="533" s="7" customFormat="1" ht="15.75" customHeight="1" x14ac:dyDescent="0.2"/>
    <row r="534" s="7" customFormat="1" ht="15.75" customHeight="1" x14ac:dyDescent="0.2"/>
    <row r="535" s="7" customFormat="1" ht="15.75" customHeight="1" x14ac:dyDescent="0.2"/>
    <row r="536" s="7" customFormat="1" ht="15.75" customHeight="1" x14ac:dyDescent="0.2"/>
    <row r="537" s="7" customFormat="1" ht="15.75" customHeight="1" x14ac:dyDescent="0.2"/>
    <row r="538" s="7" customFormat="1" ht="15.75" customHeight="1" x14ac:dyDescent="0.2"/>
    <row r="539" s="7" customFormat="1" ht="15.75" customHeight="1" x14ac:dyDescent="0.2"/>
    <row r="540" s="7" customFormat="1" ht="15.75" customHeight="1" x14ac:dyDescent="0.2"/>
    <row r="541" s="7" customFormat="1" ht="15.75" customHeight="1" x14ac:dyDescent="0.2"/>
    <row r="542" s="7" customFormat="1" ht="15.75" customHeight="1" x14ac:dyDescent="0.2"/>
    <row r="543" s="7" customFormat="1" ht="15.75" customHeight="1" x14ac:dyDescent="0.2"/>
    <row r="544" s="7" customFormat="1" ht="15.75" customHeight="1" x14ac:dyDescent="0.2"/>
    <row r="545" s="7" customFormat="1" ht="15.75" customHeight="1" x14ac:dyDescent="0.2"/>
    <row r="546" s="7" customFormat="1" ht="15.75" customHeight="1" x14ac:dyDescent="0.2"/>
    <row r="547" s="7" customFormat="1" ht="15.75" customHeight="1" x14ac:dyDescent="0.2"/>
    <row r="548" s="7" customFormat="1" ht="15.75" customHeight="1" x14ac:dyDescent="0.2"/>
    <row r="549" s="7" customFormat="1" ht="15.75" customHeight="1" x14ac:dyDescent="0.2"/>
    <row r="550" s="7" customFormat="1" ht="15.75" customHeight="1" x14ac:dyDescent="0.2"/>
    <row r="551" s="7" customFormat="1" ht="15.75" customHeight="1" x14ac:dyDescent="0.2"/>
    <row r="552" s="7" customFormat="1" ht="15.75" customHeight="1" x14ac:dyDescent="0.2"/>
    <row r="553" s="7" customFormat="1" ht="15.75" customHeight="1" x14ac:dyDescent="0.2"/>
    <row r="554" s="7" customFormat="1" ht="15.75" customHeight="1" x14ac:dyDescent="0.2"/>
    <row r="555" s="7" customFormat="1" ht="15.75" customHeight="1" x14ac:dyDescent="0.2"/>
    <row r="556" s="7" customFormat="1" ht="15.75" customHeight="1" x14ac:dyDescent="0.2"/>
    <row r="557" s="7" customFormat="1" ht="15.75" customHeight="1" x14ac:dyDescent="0.2"/>
    <row r="558" s="7" customFormat="1" ht="15.75" customHeight="1" x14ac:dyDescent="0.2"/>
    <row r="559" s="7" customFormat="1" ht="15.75" customHeight="1" x14ac:dyDescent="0.2"/>
    <row r="560" s="7" customFormat="1" ht="15.75" customHeight="1" x14ac:dyDescent="0.2"/>
    <row r="561" s="7" customFormat="1" ht="15.75" customHeight="1" x14ac:dyDescent="0.2"/>
    <row r="562" s="7" customFormat="1" ht="15.75" customHeight="1" x14ac:dyDescent="0.2"/>
    <row r="563" s="7" customFormat="1" ht="15.75" customHeight="1" x14ac:dyDescent="0.2"/>
    <row r="564" s="7" customFormat="1" ht="15.75" customHeight="1" x14ac:dyDescent="0.2"/>
    <row r="565" s="7" customFormat="1" ht="15.75" customHeight="1" x14ac:dyDescent="0.2"/>
    <row r="566" s="7" customFormat="1" ht="15.75" customHeight="1" x14ac:dyDescent="0.2"/>
    <row r="567" s="7" customFormat="1" ht="15.75" customHeight="1" x14ac:dyDescent="0.2"/>
    <row r="568" s="7" customFormat="1" ht="15.75" customHeight="1" x14ac:dyDescent="0.2"/>
    <row r="569" s="7" customFormat="1" ht="15.75" customHeight="1" x14ac:dyDescent="0.2"/>
    <row r="570" s="7" customFormat="1" ht="15.75" customHeight="1" x14ac:dyDescent="0.2"/>
    <row r="571" s="7" customFormat="1" ht="15.75" customHeight="1" x14ac:dyDescent="0.2"/>
    <row r="572" s="7" customFormat="1" ht="15.75" customHeight="1" x14ac:dyDescent="0.2"/>
    <row r="573" s="7" customFormat="1" ht="15.75" customHeight="1" x14ac:dyDescent="0.2"/>
    <row r="574" s="7" customFormat="1" ht="15.75" customHeight="1" x14ac:dyDescent="0.2"/>
    <row r="575" s="7" customFormat="1" ht="15.75" customHeight="1" x14ac:dyDescent="0.2"/>
    <row r="576" s="7" customFormat="1" ht="15.75" customHeight="1" x14ac:dyDescent="0.2"/>
    <row r="577" s="7" customFormat="1" ht="15.75" customHeight="1" x14ac:dyDescent="0.2"/>
    <row r="578" s="7" customFormat="1" ht="15.75" customHeight="1" x14ac:dyDescent="0.2"/>
    <row r="579" s="7" customFormat="1" ht="15.75" customHeight="1" x14ac:dyDescent="0.2"/>
    <row r="580" s="7" customFormat="1" ht="15.75" customHeight="1" x14ac:dyDescent="0.2"/>
    <row r="581" s="7" customFormat="1" ht="15.75" customHeight="1" x14ac:dyDescent="0.2"/>
    <row r="582" s="7" customFormat="1" ht="15.75" customHeight="1" x14ac:dyDescent="0.2"/>
    <row r="583" s="7" customFormat="1" ht="15.75" customHeight="1" x14ac:dyDescent="0.2"/>
    <row r="584" s="7" customFormat="1" ht="15.75" customHeight="1" x14ac:dyDescent="0.2"/>
    <row r="585" s="7" customFormat="1" ht="15.75" customHeight="1" x14ac:dyDescent="0.2"/>
    <row r="586" s="7" customFormat="1" ht="15.75" customHeight="1" x14ac:dyDescent="0.2"/>
    <row r="587" s="7" customFormat="1" ht="15.75" customHeight="1" x14ac:dyDescent="0.2"/>
    <row r="588" s="7" customFormat="1" ht="15.75" customHeight="1" x14ac:dyDescent="0.2"/>
    <row r="589" s="7" customFormat="1" ht="15.75" customHeight="1" x14ac:dyDescent="0.2"/>
    <row r="590" s="7" customFormat="1" ht="15.75" customHeight="1" x14ac:dyDescent="0.2"/>
    <row r="591" s="7" customFormat="1" ht="15.75" customHeight="1" x14ac:dyDescent="0.2"/>
    <row r="592" s="7" customFormat="1" ht="15.75" customHeight="1" x14ac:dyDescent="0.2"/>
    <row r="593" s="7" customFormat="1" ht="15.75" customHeight="1" x14ac:dyDescent="0.2"/>
    <row r="594" s="7" customFormat="1" ht="15.75" customHeight="1" x14ac:dyDescent="0.2"/>
    <row r="595" s="7" customFormat="1" ht="15.75" customHeight="1" x14ac:dyDescent="0.2"/>
    <row r="596" s="7" customFormat="1" ht="15.75" customHeight="1" x14ac:dyDescent="0.2"/>
    <row r="597" s="7" customFormat="1" ht="15.75" customHeight="1" x14ac:dyDescent="0.2"/>
    <row r="598" s="7" customFormat="1" ht="15.75" customHeight="1" x14ac:dyDescent="0.2"/>
    <row r="599" s="7" customFormat="1" ht="15.75" customHeight="1" x14ac:dyDescent="0.2"/>
    <row r="600" s="7" customFormat="1" ht="15.75" customHeight="1" x14ac:dyDescent="0.2"/>
    <row r="601" s="7" customFormat="1" ht="15.75" customHeight="1" x14ac:dyDescent="0.2"/>
    <row r="602" s="7" customFormat="1" ht="15.75" customHeight="1" x14ac:dyDescent="0.2"/>
    <row r="603" s="7" customFormat="1" ht="15.75" customHeight="1" x14ac:dyDescent="0.2"/>
    <row r="604" s="7" customFormat="1" ht="15.75" customHeight="1" x14ac:dyDescent="0.2"/>
    <row r="605" s="7" customFormat="1" ht="15.75" customHeight="1" x14ac:dyDescent="0.2"/>
    <row r="606" s="7" customFormat="1" ht="15.75" customHeight="1" x14ac:dyDescent="0.2"/>
    <row r="607" s="7" customFormat="1" ht="15.75" customHeight="1" x14ac:dyDescent="0.2"/>
    <row r="608" s="7" customFormat="1" ht="15.75" customHeight="1" x14ac:dyDescent="0.2"/>
    <row r="609" s="7" customFormat="1" ht="15.75" customHeight="1" x14ac:dyDescent="0.2"/>
    <row r="610" s="7" customFormat="1" ht="15.75" customHeight="1" x14ac:dyDescent="0.2"/>
    <row r="611" s="7" customFormat="1" ht="15.75" customHeight="1" x14ac:dyDescent="0.2"/>
    <row r="612" s="7" customFormat="1" ht="15.75" customHeight="1" x14ac:dyDescent="0.2"/>
    <row r="613" s="7" customFormat="1" ht="15.75" customHeight="1" x14ac:dyDescent="0.2"/>
    <row r="614" s="7" customFormat="1" ht="15.75" customHeight="1" x14ac:dyDescent="0.2"/>
    <row r="615" s="7" customFormat="1" ht="15.75" customHeight="1" x14ac:dyDescent="0.2"/>
    <row r="616" s="7" customFormat="1" ht="15.75" customHeight="1" x14ac:dyDescent="0.2"/>
    <row r="617" s="7" customFormat="1" ht="15.75" customHeight="1" x14ac:dyDescent="0.2"/>
    <row r="618" s="7" customFormat="1" ht="15.75" customHeight="1" x14ac:dyDescent="0.2"/>
    <row r="619" s="7" customFormat="1" ht="15.75" customHeight="1" x14ac:dyDescent="0.2"/>
    <row r="620" s="7" customFormat="1" ht="15.75" customHeight="1" x14ac:dyDescent="0.2"/>
    <row r="621" s="7" customFormat="1" ht="15.75" customHeight="1" x14ac:dyDescent="0.2"/>
    <row r="622" s="7" customFormat="1" ht="15.75" customHeight="1" x14ac:dyDescent="0.2"/>
    <row r="623" s="7" customFormat="1" ht="15.75" customHeight="1" x14ac:dyDescent="0.2"/>
    <row r="624" s="7" customFormat="1" ht="15.75" customHeight="1" x14ac:dyDescent="0.2"/>
    <row r="625" s="7" customFormat="1" ht="15.75" customHeight="1" x14ac:dyDescent="0.2"/>
    <row r="626" s="7" customFormat="1" ht="15.75" customHeight="1" x14ac:dyDescent="0.2"/>
    <row r="627" s="7" customFormat="1" ht="15.75" customHeight="1" x14ac:dyDescent="0.2"/>
    <row r="628" s="7" customFormat="1" ht="15.75" customHeight="1" x14ac:dyDescent="0.2"/>
    <row r="629" s="7" customFormat="1" ht="15.75" customHeight="1" x14ac:dyDescent="0.2"/>
    <row r="630" s="7" customFormat="1" ht="15.75" customHeight="1" x14ac:dyDescent="0.2"/>
    <row r="631" s="7" customFormat="1" ht="15.75" customHeight="1" x14ac:dyDescent="0.2"/>
    <row r="632" s="7" customFormat="1" ht="15.75" customHeight="1" x14ac:dyDescent="0.2"/>
    <row r="633" s="7" customFormat="1" ht="15.75" customHeight="1" x14ac:dyDescent="0.2"/>
    <row r="634" s="7" customFormat="1" ht="15.75" customHeight="1" x14ac:dyDescent="0.2"/>
    <row r="635" s="7" customFormat="1" ht="15.75" customHeight="1" x14ac:dyDescent="0.2"/>
    <row r="636" s="7" customFormat="1" ht="15.75" customHeight="1" x14ac:dyDescent="0.2"/>
    <row r="637" s="7" customFormat="1" ht="15.75" customHeight="1" x14ac:dyDescent="0.2"/>
    <row r="638" s="7" customFormat="1" ht="15.75" customHeight="1" x14ac:dyDescent="0.2"/>
    <row r="639" s="7" customFormat="1" ht="15.75" customHeight="1" x14ac:dyDescent="0.2"/>
    <row r="640" s="7" customFormat="1" ht="15.75" customHeight="1" x14ac:dyDescent="0.2"/>
    <row r="641" s="7" customFormat="1" ht="15.75" customHeight="1" x14ac:dyDescent="0.2"/>
    <row r="642" s="7" customFormat="1" ht="15.75" customHeight="1" x14ac:dyDescent="0.2"/>
    <row r="643" s="7" customFormat="1" ht="15.75" customHeight="1" x14ac:dyDescent="0.2"/>
    <row r="644" s="7" customFormat="1" ht="15.75" customHeight="1" x14ac:dyDescent="0.2"/>
    <row r="645" s="7" customFormat="1" ht="15.75" customHeight="1" x14ac:dyDescent="0.2"/>
    <row r="646" s="7" customFormat="1" ht="15.75" customHeight="1" x14ac:dyDescent="0.2"/>
    <row r="647" s="7" customFormat="1" ht="15.75" customHeight="1" x14ac:dyDescent="0.2"/>
    <row r="648" s="7" customFormat="1" ht="15.75" customHeight="1" x14ac:dyDescent="0.2"/>
    <row r="649" s="7" customFormat="1" ht="15.75" customHeight="1" x14ac:dyDescent="0.2"/>
    <row r="650" s="7" customFormat="1" ht="15.75" customHeight="1" x14ac:dyDescent="0.2"/>
    <row r="651" s="7" customFormat="1" ht="15.75" customHeight="1" x14ac:dyDescent="0.2"/>
    <row r="652" s="7" customFormat="1" ht="15.75" customHeight="1" x14ac:dyDescent="0.2"/>
    <row r="653" s="7" customFormat="1" ht="15.75" customHeight="1" x14ac:dyDescent="0.2"/>
    <row r="654" s="7" customFormat="1" ht="15.75" customHeight="1" x14ac:dyDescent="0.2"/>
    <row r="655" s="7" customFormat="1" ht="15.75" customHeight="1" x14ac:dyDescent="0.2"/>
    <row r="656" s="7" customFormat="1" ht="15.75" customHeight="1" x14ac:dyDescent="0.2"/>
    <row r="657" s="7" customFormat="1" ht="15.75" customHeight="1" x14ac:dyDescent="0.2"/>
    <row r="658" s="7" customFormat="1" ht="15.75" customHeight="1" x14ac:dyDescent="0.2"/>
    <row r="659" s="7" customFormat="1" ht="15.75" customHeight="1" x14ac:dyDescent="0.2"/>
    <row r="660" s="7" customFormat="1" ht="15.75" customHeight="1" x14ac:dyDescent="0.2"/>
    <row r="661" s="7" customFormat="1" ht="15.75" customHeight="1" x14ac:dyDescent="0.2"/>
    <row r="662" s="7" customFormat="1" ht="15.75" customHeight="1" x14ac:dyDescent="0.2"/>
    <row r="663" s="7" customFormat="1" ht="15.75" customHeight="1" x14ac:dyDescent="0.2"/>
    <row r="664" s="7" customFormat="1" ht="15.75" customHeight="1" x14ac:dyDescent="0.2"/>
    <row r="665" s="7" customFormat="1" ht="15.75" customHeight="1" x14ac:dyDescent="0.2"/>
    <row r="666" s="7" customFormat="1" ht="15.75" customHeight="1" x14ac:dyDescent="0.2"/>
    <row r="667" s="7" customFormat="1" ht="15.75" customHeight="1" x14ac:dyDescent="0.2"/>
    <row r="668" s="7" customFormat="1" ht="15.75" customHeight="1" x14ac:dyDescent="0.2"/>
    <row r="669" s="7" customFormat="1" ht="15.75" customHeight="1" x14ac:dyDescent="0.2"/>
    <row r="670" s="7" customFormat="1" ht="15.75" customHeight="1" x14ac:dyDescent="0.2"/>
    <row r="671" s="7" customFormat="1" ht="15.75" customHeight="1" x14ac:dyDescent="0.2"/>
    <row r="672" s="7" customFormat="1" ht="15.75" customHeight="1" x14ac:dyDescent="0.2"/>
    <row r="673" s="7" customFormat="1" ht="15.75" customHeight="1" x14ac:dyDescent="0.2"/>
    <row r="674" s="7" customFormat="1" ht="15.75" customHeight="1" x14ac:dyDescent="0.2"/>
    <row r="675" s="7" customFormat="1" ht="15.75" customHeight="1" x14ac:dyDescent="0.2"/>
    <row r="676" s="7" customFormat="1" ht="15.75" customHeight="1" x14ac:dyDescent="0.2"/>
    <row r="677" s="7" customFormat="1" ht="15.75" customHeight="1" x14ac:dyDescent="0.2"/>
    <row r="678" s="7" customFormat="1" ht="15.75" customHeight="1" x14ac:dyDescent="0.2"/>
    <row r="679" s="7" customFormat="1" ht="15.75" customHeight="1" x14ac:dyDescent="0.2"/>
    <row r="680" s="7" customFormat="1" ht="15.75" customHeight="1" x14ac:dyDescent="0.2"/>
    <row r="681" s="7" customFormat="1" ht="15.75" customHeight="1" x14ac:dyDescent="0.2"/>
    <row r="682" s="7" customFormat="1" ht="15.75" customHeight="1" x14ac:dyDescent="0.2"/>
    <row r="683" s="7" customFormat="1" ht="15.75" customHeight="1" x14ac:dyDescent="0.2"/>
    <row r="684" s="7" customFormat="1" ht="15.75" customHeight="1" x14ac:dyDescent="0.2"/>
    <row r="685" s="7" customFormat="1" ht="15.75" customHeight="1" x14ac:dyDescent="0.2"/>
    <row r="686" s="7" customFormat="1" ht="15.75" customHeight="1" x14ac:dyDescent="0.2"/>
    <row r="687" s="7" customFormat="1" ht="15.75" customHeight="1" x14ac:dyDescent="0.2"/>
    <row r="688" s="7" customFormat="1" ht="15.75" customHeight="1" x14ac:dyDescent="0.2"/>
    <row r="689" s="7" customFormat="1" ht="15.75" customHeight="1" x14ac:dyDescent="0.2"/>
    <row r="690" s="7" customFormat="1" ht="15.75" customHeight="1" x14ac:dyDescent="0.2"/>
    <row r="691" s="7" customFormat="1" ht="15.75" customHeight="1" x14ac:dyDescent="0.2"/>
    <row r="692" s="7" customFormat="1" ht="15.75" customHeight="1" x14ac:dyDescent="0.2"/>
    <row r="693" s="7" customFormat="1" ht="15.75" customHeight="1" x14ac:dyDescent="0.2"/>
    <row r="694" s="7" customFormat="1" ht="15.75" customHeight="1" x14ac:dyDescent="0.2"/>
    <row r="695" s="7" customFormat="1" ht="15.75" customHeight="1" x14ac:dyDescent="0.2"/>
    <row r="696" s="7" customFormat="1" ht="15.75" customHeight="1" x14ac:dyDescent="0.2"/>
    <row r="697" s="7" customFormat="1" ht="15.75" customHeight="1" x14ac:dyDescent="0.2"/>
    <row r="698" s="7" customFormat="1" ht="15.75" customHeight="1" x14ac:dyDescent="0.2"/>
    <row r="699" s="7" customFormat="1" ht="15.75" customHeight="1" x14ac:dyDescent="0.2"/>
    <row r="700" s="7" customFormat="1" ht="15.75" customHeight="1" x14ac:dyDescent="0.2"/>
    <row r="701" s="7" customFormat="1" ht="15.75" customHeight="1" x14ac:dyDescent="0.2"/>
    <row r="702" s="7" customFormat="1" ht="15.75" customHeight="1" x14ac:dyDescent="0.2"/>
    <row r="703" s="7" customFormat="1" ht="15.75" customHeight="1" x14ac:dyDescent="0.2"/>
    <row r="704" s="7" customFormat="1" ht="15.75" customHeight="1" x14ac:dyDescent="0.2"/>
    <row r="705" s="7" customFormat="1" ht="15.75" customHeight="1" x14ac:dyDescent="0.2"/>
    <row r="706" s="7" customFormat="1" ht="15.75" customHeight="1" x14ac:dyDescent="0.2"/>
    <row r="707" s="7" customFormat="1" ht="15.75" customHeight="1" x14ac:dyDescent="0.2"/>
    <row r="708" s="7" customFormat="1" ht="15.75" customHeight="1" x14ac:dyDescent="0.2"/>
    <row r="709" s="7" customFormat="1" ht="15.75" customHeight="1" x14ac:dyDescent="0.2"/>
    <row r="710" s="7" customFormat="1" ht="15.75" customHeight="1" x14ac:dyDescent="0.2"/>
    <row r="711" s="7" customFormat="1" ht="15.75" customHeight="1" x14ac:dyDescent="0.2"/>
    <row r="712" s="7" customFormat="1" ht="15.75" customHeight="1" x14ac:dyDescent="0.2"/>
    <row r="713" s="7" customFormat="1" ht="15.75" customHeight="1" x14ac:dyDescent="0.2"/>
    <row r="714" s="7" customFormat="1" ht="15.75" customHeight="1" x14ac:dyDescent="0.2"/>
    <row r="715" s="7" customFormat="1" ht="15.75" customHeight="1" x14ac:dyDescent="0.2"/>
    <row r="716" s="7" customFormat="1" ht="15.75" customHeight="1" x14ac:dyDescent="0.2"/>
    <row r="717" s="7" customFormat="1" ht="15.75" customHeight="1" x14ac:dyDescent="0.2"/>
    <row r="718" s="7" customFormat="1" ht="15.75" customHeight="1" x14ac:dyDescent="0.2"/>
    <row r="719" s="7" customFormat="1" ht="15.75" customHeight="1" x14ac:dyDescent="0.2"/>
    <row r="720" s="7" customFormat="1" ht="15.75" customHeight="1" x14ac:dyDescent="0.2"/>
    <row r="721" s="7" customFormat="1" ht="15.75" customHeight="1" x14ac:dyDescent="0.2"/>
    <row r="722" s="7" customFormat="1" ht="15.75" customHeight="1" x14ac:dyDescent="0.2"/>
    <row r="723" s="7" customFormat="1" ht="15.75" customHeight="1" x14ac:dyDescent="0.2"/>
    <row r="724" s="7" customFormat="1" ht="15.75" customHeight="1" x14ac:dyDescent="0.2"/>
    <row r="725" s="7" customFormat="1" ht="15.75" customHeight="1" x14ac:dyDescent="0.2"/>
    <row r="726" s="7" customFormat="1" ht="15.75" customHeight="1" x14ac:dyDescent="0.2"/>
    <row r="727" s="7" customFormat="1" ht="15.75" customHeight="1" x14ac:dyDescent="0.2"/>
    <row r="728" s="7" customFormat="1" ht="15.75" customHeight="1" x14ac:dyDescent="0.2"/>
    <row r="729" s="7" customFormat="1" ht="15.75" customHeight="1" x14ac:dyDescent="0.2"/>
    <row r="730" s="7" customFormat="1" ht="15.75" customHeight="1" x14ac:dyDescent="0.2"/>
    <row r="731" s="7" customFormat="1" ht="15.75" customHeight="1" x14ac:dyDescent="0.2"/>
    <row r="732" s="7" customFormat="1" ht="15.75" customHeight="1" x14ac:dyDescent="0.2"/>
    <row r="733" s="7" customFormat="1" ht="15.75" customHeight="1" x14ac:dyDescent="0.2"/>
    <row r="734" s="7" customFormat="1" ht="15.75" customHeight="1" x14ac:dyDescent="0.2"/>
    <row r="735" s="7" customFormat="1" ht="15.75" customHeight="1" x14ac:dyDescent="0.2"/>
    <row r="736" s="7" customFormat="1" ht="15.75" customHeight="1" x14ac:dyDescent="0.2"/>
    <row r="737" s="7" customFormat="1" ht="15.75" customHeight="1" x14ac:dyDescent="0.2"/>
    <row r="738" s="7" customFormat="1" ht="15.75" customHeight="1" x14ac:dyDescent="0.2"/>
    <row r="739" s="7" customFormat="1" ht="15.75" customHeight="1" x14ac:dyDescent="0.2"/>
    <row r="740" s="7" customFormat="1" ht="15.75" customHeight="1" x14ac:dyDescent="0.2"/>
    <row r="741" s="7" customFormat="1" ht="15.75" customHeight="1" x14ac:dyDescent="0.2"/>
    <row r="742" s="7" customFormat="1" ht="15.75" customHeight="1" x14ac:dyDescent="0.2"/>
    <row r="743" s="7" customFormat="1" ht="15.75" customHeight="1" x14ac:dyDescent="0.2"/>
    <row r="744" s="7" customFormat="1" ht="15.75" customHeight="1" x14ac:dyDescent="0.2"/>
    <row r="745" s="7" customFormat="1" ht="15.75" customHeight="1" x14ac:dyDescent="0.2"/>
    <row r="746" s="7" customFormat="1" ht="15.75" customHeight="1" x14ac:dyDescent="0.2"/>
    <row r="747" s="7" customFormat="1" ht="15.75" customHeight="1" x14ac:dyDescent="0.2"/>
    <row r="748" s="7" customFormat="1" ht="15.75" customHeight="1" x14ac:dyDescent="0.2"/>
    <row r="749" s="7" customFormat="1" ht="15.75" customHeight="1" x14ac:dyDescent="0.2"/>
    <row r="750" s="7" customFormat="1" ht="15.75" customHeight="1" x14ac:dyDescent="0.2"/>
    <row r="751" s="7" customFormat="1" ht="15.75" customHeight="1" x14ac:dyDescent="0.2"/>
    <row r="752" s="7" customFormat="1" ht="15.75" customHeight="1" x14ac:dyDescent="0.2"/>
    <row r="753" s="7" customFormat="1" ht="15.75" customHeight="1" x14ac:dyDescent="0.2"/>
    <row r="754" s="7" customFormat="1" ht="15.75" customHeight="1" x14ac:dyDescent="0.2"/>
    <row r="755" s="7" customFormat="1" ht="15.75" customHeight="1" x14ac:dyDescent="0.2"/>
    <row r="756" s="7" customFormat="1" ht="15.75" customHeight="1" x14ac:dyDescent="0.2"/>
    <row r="757" s="7" customFormat="1" ht="15.75" customHeight="1" x14ac:dyDescent="0.2"/>
    <row r="758" s="7" customFormat="1" ht="15.75" customHeight="1" x14ac:dyDescent="0.2"/>
    <row r="759" s="7" customFormat="1" ht="15.75" customHeight="1" x14ac:dyDescent="0.2"/>
    <row r="760" s="7" customFormat="1" ht="15.75" customHeight="1" x14ac:dyDescent="0.2"/>
    <row r="761" s="7" customFormat="1" ht="15.75" customHeight="1" x14ac:dyDescent="0.2"/>
    <row r="762" s="7" customFormat="1" ht="15.75" customHeight="1" x14ac:dyDescent="0.2"/>
    <row r="763" s="7" customFormat="1" ht="15.75" customHeight="1" x14ac:dyDescent="0.2"/>
    <row r="764" s="7" customFormat="1" ht="15.75" customHeight="1" x14ac:dyDescent="0.2"/>
    <row r="765" s="7" customFormat="1" ht="15.75" customHeight="1" x14ac:dyDescent="0.2"/>
    <row r="766" s="7" customFormat="1" ht="15.75" customHeight="1" x14ac:dyDescent="0.2"/>
    <row r="767" s="7" customFormat="1" ht="15.75" customHeight="1" x14ac:dyDescent="0.2"/>
    <row r="768" s="7" customFormat="1" ht="15.75" customHeight="1" x14ac:dyDescent="0.2"/>
    <row r="769" s="7" customFormat="1" ht="15.75" customHeight="1" x14ac:dyDescent="0.2"/>
    <row r="770" s="7" customFormat="1" ht="15.75" customHeight="1" x14ac:dyDescent="0.2"/>
    <row r="771" s="7" customFormat="1" ht="15.75" customHeight="1" x14ac:dyDescent="0.2"/>
    <row r="772" s="7" customFormat="1" ht="15.75" customHeight="1" x14ac:dyDescent="0.2"/>
    <row r="773" s="7" customFormat="1" ht="15.75" customHeight="1" x14ac:dyDescent="0.2"/>
    <row r="774" s="7" customFormat="1" ht="15.75" customHeight="1" x14ac:dyDescent="0.2"/>
    <row r="775" s="7" customFormat="1" ht="15.75" customHeight="1" x14ac:dyDescent="0.2"/>
    <row r="776" s="7" customFormat="1" ht="15.75" customHeight="1" x14ac:dyDescent="0.2"/>
    <row r="777" s="7" customFormat="1" ht="15.75" customHeight="1" x14ac:dyDescent="0.2"/>
    <row r="778" s="7" customFormat="1" ht="15.75" customHeight="1" x14ac:dyDescent="0.2"/>
    <row r="779" s="7" customFormat="1" ht="15.75" customHeight="1" x14ac:dyDescent="0.2"/>
    <row r="780" s="7" customFormat="1" ht="15.75" customHeight="1" x14ac:dyDescent="0.2"/>
    <row r="781" s="7" customFormat="1" ht="15.75" customHeight="1" x14ac:dyDescent="0.2"/>
    <row r="782" s="7" customFormat="1" ht="15.75" customHeight="1" x14ac:dyDescent="0.2"/>
    <row r="783" s="7" customFormat="1" ht="15.75" customHeight="1" x14ac:dyDescent="0.2"/>
    <row r="784" s="7" customFormat="1" ht="15.75" customHeight="1" x14ac:dyDescent="0.2"/>
    <row r="785" s="7" customFormat="1" ht="15.75" customHeight="1" x14ac:dyDescent="0.2"/>
    <row r="786" s="7" customFormat="1" ht="15.75" customHeight="1" x14ac:dyDescent="0.2"/>
    <row r="787" s="7" customFormat="1" ht="15.75" customHeight="1" x14ac:dyDescent="0.2"/>
    <row r="788" s="7" customFormat="1" ht="15.75" customHeight="1" x14ac:dyDescent="0.2"/>
    <row r="789" s="7" customFormat="1" ht="15.75" customHeight="1" x14ac:dyDescent="0.2"/>
    <row r="790" s="7" customFormat="1" ht="15.75" customHeight="1" x14ac:dyDescent="0.2"/>
    <row r="791" s="7" customFormat="1" ht="15.75" customHeight="1" x14ac:dyDescent="0.2"/>
    <row r="792" s="7" customFormat="1" ht="15.75" customHeight="1" x14ac:dyDescent="0.2"/>
    <row r="793" s="7" customFormat="1" ht="15.75" customHeight="1" x14ac:dyDescent="0.2"/>
    <row r="794" s="7" customFormat="1" ht="15.75" customHeight="1" x14ac:dyDescent="0.2"/>
    <row r="795" s="7" customFormat="1" ht="15.75" customHeight="1" x14ac:dyDescent="0.2"/>
    <row r="796" s="7" customFormat="1" ht="15.75" customHeight="1" x14ac:dyDescent="0.2"/>
    <row r="797" s="7" customFormat="1" ht="15.75" customHeight="1" x14ac:dyDescent="0.2"/>
    <row r="798" s="7" customFormat="1" ht="15.75" customHeight="1" x14ac:dyDescent="0.2"/>
    <row r="799" s="7" customFormat="1" ht="15.75" customHeight="1" x14ac:dyDescent="0.2"/>
    <row r="800" s="7" customFormat="1" ht="15.75" customHeight="1" x14ac:dyDescent="0.2"/>
    <row r="801" s="7" customFormat="1" ht="15.75" customHeight="1" x14ac:dyDescent="0.2"/>
    <row r="802" s="7" customFormat="1" ht="15.75" customHeight="1" x14ac:dyDescent="0.2"/>
    <row r="803" s="7" customFormat="1" ht="15.75" customHeight="1" x14ac:dyDescent="0.2"/>
    <row r="804" s="7" customFormat="1" ht="15.75" customHeight="1" x14ac:dyDescent="0.2"/>
    <row r="805" s="7" customFormat="1" ht="15.75" customHeight="1" x14ac:dyDescent="0.2"/>
    <row r="806" s="7" customFormat="1" ht="15.75" customHeight="1" x14ac:dyDescent="0.2"/>
    <row r="807" s="7" customFormat="1" ht="15.75" customHeight="1" x14ac:dyDescent="0.2"/>
    <row r="808" s="7" customFormat="1" ht="15.75" customHeight="1" x14ac:dyDescent="0.2"/>
    <row r="809" s="7" customFormat="1" ht="15.75" customHeight="1" x14ac:dyDescent="0.2"/>
    <row r="810" s="7" customFormat="1" ht="15.75" customHeight="1" x14ac:dyDescent="0.2"/>
    <row r="811" s="7" customFormat="1" ht="15.75" customHeight="1" x14ac:dyDescent="0.2"/>
    <row r="812" s="7" customFormat="1" ht="15.75" customHeight="1" x14ac:dyDescent="0.2"/>
    <row r="813" s="7" customFormat="1" ht="15.75" customHeight="1" x14ac:dyDescent="0.2"/>
    <row r="814" s="7" customFormat="1" ht="15.75" customHeight="1" x14ac:dyDescent="0.2"/>
    <row r="815" s="7" customFormat="1" ht="15.75" customHeight="1" x14ac:dyDescent="0.2"/>
    <row r="816" s="7" customFormat="1" ht="15.75" customHeight="1" x14ac:dyDescent="0.2"/>
    <row r="817" s="7" customFormat="1" ht="15.75" customHeight="1" x14ac:dyDescent="0.2"/>
    <row r="818" s="7" customFormat="1" ht="15.75" customHeight="1" x14ac:dyDescent="0.2"/>
    <row r="819" s="7" customFormat="1" ht="15.75" customHeight="1" x14ac:dyDescent="0.2"/>
    <row r="820" s="7" customFormat="1" ht="15.75" customHeight="1" x14ac:dyDescent="0.2"/>
    <row r="821" s="7" customFormat="1" ht="15.75" customHeight="1" x14ac:dyDescent="0.2"/>
    <row r="822" s="7" customFormat="1" ht="15.75" customHeight="1" x14ac:dyDescent="0.2"/>
    <row r="823" s="7" customFormat="1" ht="15.75" customHeight="1" x14ac:dyDescent="0.2"/>
    <row r="824" s="7" customFormat="1" ht="15.75" customHeight="1" x14ac:dyDescent="0.2"/>
    <row r="825" s="7" customFormat="1" ht="15.75" customHeight="1" x14ac:dyDescent="0.2"/>
    <row r="826" s="7" customFormat="1" ht="15.75" customHeight="1" x14ac:dyDescent="0.2"/>
    <row r="827" s="7" customFormat="1" ht="15.75" customHeight="1" x14ac:dyDescent="0.2"/>
    <row r="828" s="7" customFormat="1" ht="15.75" customHeight="1" x14ac:dyDescent="0.2"/>
    <row r="829" s="7" customFormat="1" ht="15.75" customHeight="1" x14ac:dyDescent="0.2"/>
    <row r="830" s="7" customFormat="1" ht="15.75" customHeight="1" x14ac:dyDescent="0.2"/>
    <row r="831" s="7" customFormat="1" ht="15.75" customHeight="1" x14ac:dyDescent="0.2"/>
    <row r="832" s="7" customFormat="1" ht="15.75" customHeight="1" x14ac:dyDescent="0.2"/>
    <row r="833" s="7" customFormat="1" ht="15.75" customHeight="1" x14ac:dyDescent="0.2"/>
    <row r="834" s="7" customFormat="1" ht="15.75" customHeight="1" x14ac:dyDescent="0.2"/>
    <row r="835" s="7" customFormat="1" ht="15.75" customHeight="1" x14ac:dyDescent="0.2"/>
    <row r="836" s="7" customFormat="1" ht="15.75" customHeight="1" x14ac:dyDescent="0.2"/>
    <row r="837" s="7" customFormat="1" ht="15.75" customHeight="1" x14ac:dyDescent="0.2"/>
    <row r="838" s="7" customFormat="1" ht="15.75" customHeight="1" x14ac:dyDescent="0.2"/>
    <row r="839" s="7" customFormat="1" ht="15.75" customHeight="1" x14ac:dyDescent="0.2"/>
    <row r="840" s="7" customFormat="1" ht="15.75" customHeight="1" x14ac:dyDescent="0.2"/>
    <row r="841" s="7" customFormat="1" ht="15.75" customHeight="1" x14ac:dyDescent="0.2"/>
    <row r="842" s="7" customFormat="1" ht="15.75" customHeight="1" x14ac:dyDescent="0.2"/>
    <row r="843" s="7" customFormat="1" ht="15.75" customHeight="1" x14ac:dyDescent="0.2"/>
    <row r="844" s="7" customFormat="1" ht="15.75" customHeight="1" x14ac:dyDescent="0.2"/>
    <row r="845" s="7" customFormat="1" ht="15.75" customHeight="1" x14ac:dyDescent="0.2"/>
    <row r="846" s="7" customFormat="1" ht="15.75" customHeight="1" x14ac:dyDescent="0.2"/>
    <row r="847" s="7" customFormat="1" ht="15.75" customHeight="1" x14ac:dyDescent="0.2"/>
    <row r="848" s="7" customFormat="1" ht="15.75" customHeight="1" x14ac:dyDescent="0.2"/>
    <row r="849" s="7" customFormat="1" ht="15.75" customHeight="1" x14ac:dyDescent="0.2"/>
    <row r="850" s="7" customFormat="1" ht="15.75" customHeight="1" x14ac:dyDescent="0.2"/>
    <row r="851" s="7" customFormat="1" ht="15.75" customHeight="1" x14ac:dyDescent="0.2"/>
    <row r="852" s="7" customFormat="1" ht="15.75" customHeight="1" x14ac:dyDescent="0.2"/>
    <row r="853" s="7" customFormat="1" ht="15.75" customHeight="1" x14ac:dyDescent="0.2"/>
    <row r="854" s="7" customFormat="1" ht="15.75" customHeight="1" x14ac:dyDescent="0.2"/>
    <row r="855" s="7" customFormat="1" ht="15.75" customHeight="1" x14ac:dyDescent="0.2"/>
    <row r="856" s="7" customFormat="1" ht="15.75" customHeight="1" x14ac:dyDescent="0.2"/>
    <row r="857" s="7" customFormat="1" ht="15.75" customHeight="1" x14ac:dyDescent="0.2"/>
    <row r="858" s="7" customFormat="1" ht="15.75" customHeight="1" x14ac:dyDescent="0.2"/>
    <row r="859" s="7" customFormat="1" ht="15.75" customHeight="1" x14ac:dyDescent="0.2"/>
    <row r="860" s="7" customFormat="1" ht="15.75" customHeight="1" x14ac:dyDescent="0.2"/>
    <row r="861" s="7" customFormat="1" ht="15.75" customHeight="1" x14ac:dyDescent="0.2"/>
    <row r="862" s="7" customFormat="1" ht="15.75" customHeight="1" x14ac:dyDescent="0.2"/>
    <row r="863" s="7" customFormat="1" ht="15.75" customHeight="1" x14ac:dyDescent="0.2"/>
    <row r="864" s="7" customFormat="1" ht="15.75" customHeight="1" x14ac:dyDescent="0.2"/>
    <row r="865" s="7" customFormat="1" ht="15.75" customHeight="1" x14ac:dyDescent="0.2"/>
    <row r="866" s="7" customFormat="1" ht="15.75" customHeight="1" x14ac:dyDescent="0.2"/>
    <row r="867" s="7" customFormat="1" ht="15.75" customHeight="1" x14ac:dyDescent="0.2"/>
    <row r="868" s="7" customFormat="1" ht="15.75" customHeight="1" x14ac:dyDescent="0.2"/>
    <row r="869" s="7" customFormat="1" ht="15.75" customHeight="1" x14ac:dyDescent="0.2"/>
    <row r="870" s="7" customFormat="1" ht="15.75" customHeight="1" x14ac:dyDescent="0.2"/>
    <row r="871" s="7" customFormat="1" ht="15.75" customHeight="1" x14ac:dyDescent="0.2"/>
    <row r="872" s="7" customFormat="1" ht="15.75" customHeight="1" x14ac:dyDescent="0.2"/>
    <row r="873" s="7" customFormat="1" ht="15.75" customHeight="1" x14ac:dyDescent="0.2"/>
    <row r="874" s="7" customFormat="1" ht="15.75" customHeight="1" x14ac:dyDescent="0.2"/>
    <row r="875" s="7" customFormat="1" ht="15.75" customHeight="1" x14ac:dyDescent="0.2"/>
    <row r="876" s="7" customFormat="1" ht="15.75" customHeight="1" x14ac:dyDescent="0.2"/>
    <row r="877" s="7" customFormat="1" ht="15.75" customHeight="1" x14ac:dyDescent="0.2"/>
    <row r="878" s="7" customFormat="1" ht="15.75" customHeight="1" x14ac:dyDescent="0.2"/>
    <row r="879" s="7" customFormat="1" ht="15.75" customHeight="1" x14ac:dyDescent="0.2"/>
    <row r="880" s="7" customFormat="1" ht="15.75" customHeight="1" x14ac:dyDescent="0.2"/>
    <row r="881" s="7" customFormat="1" ht="15.75" customHeight="1" x14ac:dyDescent="0.2"/>
    <row r="882" s="7" customFormat="1" ht="15.75" customHeight="1" x14ac:dyDescent="0.2"/>
    <row r="883" s="7" customFormat="1" ht="15.75" customHeight="1" x14ac:dyDescent="0.2"/>
    <row r="884" s="7" customFormat="1" ht="15.75" customHeight="1" x14ac:dyDescent="0.2"/>
    <row r="885" s="7" customFormat="1" ht="15.75" customHeight="1" x14ac:dyDescent="0.2"/>
    <row r="886" s="7" customFormat="1" ht="15.75" customHeight="1" x14ac:dyDescent="0.2"/>
    <row r="887" s="7" customFormat="1" ht="15.75" customHeight="1" x14ac:dyDescent="0.2"/>
    <row r="888" s="7" customFormat="1" ht="15.75" customHeight="1" x14ac:dyDescent="0.2"/>
    <row r="889" s="7" customFormat="1" ht="15.75" customHeight="1" x14ac:dyDescent="0.2"/>
    <row r="890" s="7" customFormat="1" ht="15.75" customHeight="1" x14ac:dyDescent="0.2"/>
    <row r="891" s="7" customFormat="1" ht="15.75" customHeight="1" x14ac:dyDescent="0.2"/>
    <row r="892" s="7" customFormat="1" ht="15.75" customHeight="1" x14ac:dyDescent="0.2"/>
    <row r="893" s="7" customFormat="1" ht="15.75" customHeight="1" x14ac:dyDescent="0.2"/>
    <row r="894" s="7" customFormat="1" ht="15.75" customHeight="1" x14ac:dyDescent="0.2"/>
    <row r="895" s="7" customFormat="1" ht="15.75" customHeight="1" x14ac:dyDescent="0.2"/>
    <row r="896" s="7" customFormat="1" ht="15.75" customHeight="1" x14ac:dyDescent="0.2"/>
    <row r="897" s="7" customFormat="1" ht="15.75" customHeight="1" x14ac:dyDescent="0.2"/>
    <row r="898" s="7" customFormat="1" ht="15.75" customHeight="1" x14ac:dyDescent="0.2"/>
    <row r="899" s="7" customFormat="1" ht="15.75" customHeight="1" x14ac:dyDescent="0.2"/>
    <row r="900" s="7" customFormat="1" ht="15.75" customHeight="1" x14ac:dyDescent="0.2"/>
    <row r="901" s="7" customFormat="1" ht="15.75" customHeight="1" x14ac:dyDescent="0.2"/>
    <row r="902" s="7" customFormat="1" ht="15.75" customHeight="1" x14ac:dyDescent="0.2"/>
    <row r="903" s="7" customFormat="1" ht="15.75" customHeight="1" x14ac:dyDescent="0.2"/>
    <row r="904" s="7" customFormat="1" ht="15.75" customHeight="1" x14ac:dyDescent="0.2"/>
    <row r="905" s="7" customFormat="1" ht="15.75" customHeight="1" x14ac:dyDescent="0.2"/>
    <row r="906" s="7" customFormat="1" ht="15.75" customHeight="1" x14ac:dyDescent="0.2"/>
    <row r="907" s="7" customFormat="1" ht="15.75" customHeight="1" x14ac:dyDescent="0.2"/>
    <row r="908" s="7" customFormat="1" ht="15.75" customHeight="1" x14ac:dyDescent="0.2"/>
    <row r="909" s="7" customFormat="1" ht="15.75" customHeight="1" x14ac:dyDescent="0.2"/>
    <row r="910" s="7" customFormat="1" ht="15.75" customHeight="1" x14ac:dyDescent="0.2"/>
    <row r="911" s="7" customFormat="1" ht="15.75" customHeight="1" x14ac:dyDescent="0.2"/>
    <row r="912" s="7" customFormat="1" ht="15.75" customHeight="1" x14ac:dyDescent="0.2"/>
    <row r="913" s="7" customFormat="1" ht="15.75" customHeight="1" x14ac:dyDescent="0.2"/>
    <row r="914" s="7" customFormat="1" ht="15.75" customHeight="1" x14ac:dyDescent="0.2"/>
    <row r="915" s="7" customFormat="1" ht="15.75" customHeight="1" x14ac:dyDescent="0.2"/>
    <row r="916" s="7" customFormat="1" ht="15.75" customHeight="1" x14ac:dyDescent="0.2"/>
    <row r="917" s="7" customFormat="1" ht="15.75" customHeight="1" x14ac:dyDescent="0.2"/>
    <row r="918" s="7" customFormat="1" ht="15.75" customHeight="1" x14ac:dyDescent="0.2"/>
    <row r="919" s="7" customFormat="1" ht="15.75" customHeight="1" x14ac:dyDescent="0.2"/>
    <row r="920" s="7" customFormat="1" ht="15.75" customHeight="1" x14ac:dyDescent="0.2"/>
    <row r="921" s="7" customFormat="1" ht="15.75" customHeight="1" x14ac:dyDescent="0.2"/>
    <row r="922" s="7" customFormat="1" ht="15.75" customHeight="1" x14ac:dyDescent="0.2"/>
    <row r="923" s="7" customFormat="1" ht="15.75" customHeight="1" x14ac:dyDescent="0.2"/>
    <row r="924" s="7" customFormat="1" ht="15.75" customHeight="1" x14ac:dyDescent="0.2"/>
    <row r="925" s="7" customFormat="1" ht="15.75" customHeight="1" x14ac:dyDescent="0.2"/>
    <row r="926" s="7" customFormat="1" ht="15.75" customHeight="1" x14ac:dyDescent="0.2"/>
    <row r="927" s="7" customFormat="1" ht="15.75" customHeight="1" x14ac:dyDescent="0.2"/>
    <row r="928" s="7" customFormat="1" ht="15.75" customHeight="1" x14ac:dyDescent="0.2"/>
    <row r="929" s="7" customFormat="1" ht="15.75" customHeight="1" x14ac:dyDescent="0.2"/>
    <row r="930" s="7" customFormat="1" ht="15.75" customHeight="1" x14ac:dyDescent="0.2"/>
    <row r="931" s="7" customFormat="1" ht="15.75" customHeight="1" x14ac:dyDescent="0.2"/>
    <row r="932" s="7" customFormat="1" ht="15.75" customHeight="1" x14ac:dyDescent="0.2"/>
    <row r="933" s="7" customFormat="1" ht="15.75" customHeight="1" x14ac:dyDescent="0.2"/>
    <row r="934" s="7" customFormat="1" ht="15.75" customHeight="1" x14ac:dyDescent="0.2"/>
    <row r="935" s="7" customFormat="1" ht="15.75" customHeight="1" x14ac:dyDescent="0.2"/>
    <row r="936" s="7" customFormat="1" ht="15.75" customHeight="1" x14ac:dyDescent="0.2"/>
    <row r="937" s="7" customFormat="1" ht="15.75" customHeight="1" x14ac:dyDescent="0.2"/>
    <row r="938" s="7" customFormat="1" ht="15.75" customHeight="1" x14ac:dyDescent="0.2"/>
    <row r="939" s="7" customFormat="1" ht="15.75" customHeight="1" x14ac:dyDescent="0.2"/>
    <row r="940" s="7" customFormat="1" ht="15.75" customHeight="1" x14ac:dyDescent="0.2"/>
    <row r="941" s="7" customFormat="1" ht="15.75" customHeight="1" x14ac:dyDescent="0.2"/>
    <row r="942" s="7" customFormat="1" ht="15.75" customHeight="1" x14ac:dyDescent="0.2"/>
    <row r="943" s="7" customFormat="1" ht="15.75" customHeight="1" x14ac:dyDescent="0.2"/>
    <row r="944" s="7" customFormat="1" ht="15.75" customHeight="1" x14ac:dyDescent="0.2"/>
    <row r="945" s="7" customFormat="1" ht="15.75" customHeight="1" x14ac:dyDescent="0.2"/>
    <row r="946" s="7" customFormat="1" ht="15.75" customHeight="1" x14ac:dyDescent="0.2"/>
    <row r="947" s="7" customFormat="1" ht="15.75" customHeight="1" x14ac:dyDescent="0.2"/>
    <row r="948" s="7" customFormat="1" ht="15.75" customHeight="1" x14ac:dyDescent="0.2"/>
    <row r="949" s="7" customFormat="1" ht="15.75" customHeight="1" x14ac:dyDescent="0.2"/>
    <row r="950" s="7" customFormat="1" ht="15.75" customHeight="1" x14ac:dyDescent="0.2"/>
    <row r="951" s="7" customFormat="1" ht="15.75" customHeight="1" x14ac:dyDescent="0.2"/>
    <row r="952" s="7" customFormat="1" ht="15.75" customHeight="1" x14ac:dyDescent="0.2"/>
    <row r="953" s="7" customFormat="1" ht="15.75" customHeight="1" x14ac:dyDescent="0.2"/>
    <row r="954" s="7" customFormat="1" ht="15.75" customHeight="1" x14ac:dyDescent="0.2"/>
    <row r="955" s="7" customFormat="1" ht="15.75" customHeight="1" x14ac:dyDescent="0.2"/>
    <row r="956" s="7" customFormat="1" ht="15.75" customHeight="1" x14ac:dyDescent="0.2"/>
    <row r="957" s="7" customFormat="1" ht="15.75" customHeight="1" x14ac:dyDescent="0.2"/>
    <row r="958" s="7" customFormat="1" ht="15.75" customHeight="1" x14ac:dyDescent="0.2"/>
    <row r="959" s="7" customFormat="1" ht="15.75" customHeight="1" x14ac:dyDescent="0.2"/>
    <row r="960" s="7" customFormat="1" ht="15.75" customHeight="1" x14ac:dyDescent="0.2"/>
    <row r="961" s="7" customFormat="1" ht="15.75" customHeight="1" x14ac:dyDescent="0.2"/>
    <row r="962" s="7" customFormat="1" ht="15.75" customHeight="1" x14ac:dyDescent="0.2"/>
    <row r="963" s="7" customFormat="1" ht="15.75" customHeight="1" x14ac:dyDescent="0.2"/>
    <row r="964" s="7" customFormat="1" ht="15.75" customHeight="1" x14ac:dyDescent="0.2"/>
    <row r="965" s="7" customFormat="1" ht="15.75" customHeight="1" x14ac:dyDescent="0.2"/>
    <row r="966" s="7" customFormat="1" ht="15.75" customHeight="1" x14ac:dyDescent="0.2"/>
    <row r="967" s="7" customFormat="1" ht="15.75" customHeight="1" x14ac:dyDescent="0.2"/>
    <row r="968" s="7" customFormat="1" ht="15.75" customHeight="1" x14ac:dyDescent="0.2"/>
    <row r="969" s="7" customFormat="1" ht="15.75" customHeight="1" x14ac:dyDescent="0.2"/>
    <row r="970" s="7" customFormat="1" ht="15.75" customHeight="1" x14ac:dyDescent="0.2"/>
    <row r="971" s="7" customFormat="1" ht="15.75" customHeight="1" x14ac:dyDescent="0.2"/>
    <row r="972" s="7" customFormat="1" ht="15.75" customHeight="1" x14ac:dyDescent="0.2"/>
    <row r="973" s="7" customFormat="1" ht="15.75" customHeight="1" x14ac:dyDescent="0.2"/>
    <row r="974" s="7" customFormat="1" ht="15.75" customHeight="1" x14ac:dyDescent="0.2"/>
    <row r="975" s="7" customFormat="1" ht="15.75" customHeight="1" x14ac:dyDescent="0.2"/>
    <row r="976" s="7" customFormat="1" ht="15.75" customHeight="1" x14ac:dyDescent="0.2"/>
    <row r="977" s="7" customFormat="1" ht="15.75" customHeight="1" x14ac:dyDescent="0.2"/>
    <row r="978" s="7" customFormat="1" ht="15.75" customHeight="1" x14ac:dyDescent="0.2"/>
    <row r="979" s="7" customFormat="1" ht="15.75" customHeight="1" x14ac:dyDescent="0.2"/>
    <row r="980" s="7" customFormat="1" ht="15.75" customHeight="1" x14ac:dyDescent="0.2"/>
    <row r="981" s="7" customFormat="1" ht="15.75" customHeight="1" x14ac:dyDescent="0.2"/>
    <row r="982" s="7" customFormat="1" ht="15.75" customHeight="1" x14ac:dyDescent="0.2"/>
    <row r="983" s="7" customFormat="1" ht="15.75" customHeight="1" x14ac:dyDescent="0.2"/>
    <row r="984" s="7" customFormat="1" ht="15.75" customHeight="1" x14ac:dyDescent="0.2"/>
    <row r="985" s="7" customFormat="1" ht="15.75" customHeight="1" x14ac:dyDescent="0.2"/>
    <row r="986" s="7" customFormat="1" ht="15.75" customHeight="1" x14ac:dyDescent="0.2"/>
    <row r="987" s="7" customFormat="1" ht="15.75" customHeight="1" x14ac:dyDescent="0.2"/>
    <row r="988" s="7" customFormat="1" ht="15.75" customHeight="1" x14ac:dyDescent="0.2"/>
    <row r="989" s="7" customFormat="1" ht="15.75" customHeight="1" x14ac:dyDescent="0.2"/>
    <row r="990" s="7" customFormat="1" ht="15.75" customHeight="1" x14ac:dyDescent="0.2"/>
    <row r="991" s="7" customFormat="1" ht="15.75" customHeight="1" x14ac:dyDescent="0.2"/>
    <row r="992" s="7" customFormat="1" ht="15.75" customHeight="1" x14ac:dyDescent="0.2"/>
    <row r="993" s="7" customFormat="1" ht="15.75" customHeight="1" x14ac:dyDescent="0.2"/>
    <row r="994" s="7" customFormat="1" ht="15.75" customHeight="1" x14ac:dyDescent="0.2"/>
    <row r="995" s="7" customFormat="1" ht="15.75" customHeight="1" x14ac:dyDescent="0.2"/>
    <row r="996" s="7" customFormat="1" ht="15.75" customHeight="1" x14ac:dyDescent="0.2"/>
    <row r="997" s="7" customFormat="1" ht="15.75" customHeight="1" x14ac:dyDescent="0.2"/>
    <row r="998" s="7" customFormat="1" ht="15.75" customHeight="1" x14ac:dyDescent="0.2"/>
    <row r="999" s="7" customFormat="1" ht="15.75" customHeight="1" x14ac:dyDescent="0.2"/>
    <row r="1000" s="7" customFormat="1" ht="15.75" customHeight="1" x14ac:dyDescent="0.2"/>
    <row r="1001" s="7" customFormat="1" ht="15.75" customHeight="1" x14ac:dyDescent="0.2"/>
    <row r="1002" s="7" customFormat="1" ht="15.75" customHeight="1" x14ac:dyDescent="0.2"/>
    <row r="1003" s="7" customFormat="1" ht="15.75" customHeight="1" x14ac:dyDescent="0.2"/>
    <row r="1004" s="7" customFormat="1" ht="15.75" customHeight="1" x14ac:dyDescent="0.2"/>
    <row r="1005" s="7"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00" zoomScaleNormal="100" workbookViewId="0">
      <selection activeCell="L309" sqref="L309 L309"/>
    </sheetView>
  </sheetViews>
  <sheetFormatPr defaultColWidth="14.42578125" defaultRowHeight="15" customHeight="1" x14ac:dyDescent="0.2"/>
  <cols>
    <col min="1" max="1" width="13.28515625" style="208" customWidth="1"/>
    <col min="2" max="2" width="60.7109375" style="79" customWidth="1"/>
    <col min="3" max="3" width="12.7109375" style="208" customWidth="1"/>
    <col min="4" max="5" width="14.7109375" style="4" customWidth="1"/>
    <col min="6" max="6" width="8.7109375" style="4" customWidth="1"/>
    <col min="7" max="7" width="14.42578125" style="2" customWidth="1"/>
    <col min="8" max="16384" width="14.42578125" style="2"/>
  </cols>
  <sheetData>
    <row r="1" spans="1:24" s="1" customFormat="1" ht="44.25" customHeight="1" x14ac:dyDescent="0.2">
      <c r="A1" s="109" t="s">
        <v>56</v>
      </c>
      <c r="B1" s="181" t="s">
        <v>57</v>
      </c>
      <c r="C1" s="109" t="s">
        <v>33</v>
      </c>
      <c r="D1" s="182" t="s">
        <v>34</v>
      </c>
      <c r="E1" s="109" t="s">
        <v>58</v>
      </c>
      <c r="F1" s="183" t="s">
        <v>40</v>
      </c>
    </row>
    <row r="2" spans="1:24" s="76" customFormat="1" ht="50.1" customHeight="1" x14ac:dyDescent="0.2">
      <c r="A2" s="334" t="s">
        <v>59</v>
      </c>
      <c r="B2" s="335"/>
      <c r="C2" s="335"/>
      <c r="D2" s="335"/>
      <c r="E2" s="335"/>
      <c r="F2" s="335"/>
    </row>
    <row r="3" spans="1:24" s="76" customFormat="1" ht="48" customHeight="1" x14ac:dyDescent="0.2">
      <c r="A3" s="115" t="s">
        <v>60</v>
      </c>
      <c r="B3" s="116" t="s">
        <v>43</v>
      </c>
      <c r="C3" s="117" t="s">
        <v>44</v>
      </c>
      <c r="D3" s="116" t="s">
        <v>45</v>
      </c>
      <c r="E3" s="116" t="s">
        <v>46</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6" t="s">
        <v>63</v>
      </c>
      <c r="B5" s="337"/>
      <c r="C5" s="185"/>
      <c r="D5" s="186"/>
      <c r="E5" s="186"/>
      <c r="F5" s="187"/>
    </row>
    <row r="6" spans="1:24" s="1" customFormat="1" ht="12.75" customHeight="1" x14ac:dyDescent="0.2">
      <c r="A6" s="188" t="s">
        <v>64</v>
      </c>
      <c r="B6" s="92" t="s">
        <v>65</v>
      </c>
      <c r="C6" s="101" t="s">
        <v>64</v>
      </c>
      <c r="D6" s="180">
        <f>D7+D43+D49+D82+D106+D125+D134+D140</f>
        <v>2323034.8800000004</v>
      </c>
      <c r="E6" s="180">
        <f>E7+E43+E49+E82+E106+E125+E134+E140</f>
        <v>3988740.69</v>
      </c>
      <c r="F6" s="126">
        <f t="shared" ref="F6:F69" si="0">IF(D6&lt;&gt;0,IF(E6/D6&gt;=100,"&gt;&gt;100",E6/D6*100),"-")</f>
        <v>171.70386567764317</v>
      </c>
    </row>
    <row r="7" spans="1:24" s="1" customFormat="1" ht="12.75" customHeight="1" x14ac:dyDescent="0.2">
      <c r="A7" s="188" t="s">
        <v>66</v>
      </c>
      <c r="B7" s="92" t="s">
        <v>67</v>
      </c>
      <c r="C7" s="101" t="s">
        <v>66</v>
      </c>
      <c r="D7" s="180">
        <f>D8+D17+D23+D29+D36+D39</f>
        <v>1571859.16</v>
      </c>
      <c r="E7" s="180">
        <f>E8+E17+E23+E29+E36+E39</f>
        <v>1782552.23</v>
      </c>
      <c r="F7" s="126">
        <f t="shared" si="0"/>
        <v>113.40406795733531</v>
      </c>
    </row>
    <row r="8" spans="1:24" s="1" customFormat="1" ht="12.75" customHeight="1" x14ac:dyDescent="0.2">
      <c r="A8" s="188" t="s">
        <v>68</v>
      </c>
      <c r="B8" s="92" t="s">
        <v>69</v>
      </c>
      <c r="C8" s="101" t="s">
        <v>68</v>
      </c>
      <c r="D8" s="180">
        <f>SUM(D9:D14)-D15-D16</f>
        <v>1208067.45</v>
      </c>
      <c r="E8" s="180">
        <f>SUM(E9:E14)-E15-E16</f>
        <v>1412300.43</v>
      </c>
      <c r="F8" s="126">
        <f t="shared" si="0"/>
        <v>116.90575969081858</v>
      </c>
    </row>
    <row r="9" spans="1:24" s="1" customFormat="1" ht="12.75" customHeight="1" x14ac:dyDescent="0.2">
      <c r="A9" s="188" t="s">
        <v>70</v>
      </c>
      <c r="B9" s="178" t="s">
        <v>71</v>
      </c>
      <c r="C9" s="101" t="s">
        <v>70</v>
      </c>
      <c r="D9" s="125">
        <v>1208067.45</v>
      </c>
      <c r="E9" s="125">
        <v>1412300.43</v>
      </c>
      <c r="F9" s="126">
        <f t="shared" si="0"/>
        <v>116.90575969081858</v>
      </c>
    </row>
    <row r="10" spans="1:24" s="1" customFormat="1" ht="12.75" customHeight="1" x14ac:dyDescent="0.2">
      <c r="A10" s="188" t="s">
        <v>72</v>
      </c>
      <c r="B10" s="178" t="s">
        <v>73</v>
      </c>
      <c r="C10" s="101" t="s">
        <v>72</v>
      </c>
      <c r="D10" s="125">
        <v>0</v>
      </c>
      <c r="E10" s="125">
        <v>0</v>
      </c>
      <c r="F10" s="126" t="str">
        <f t="shared" si="0"/>
        <v>-</v>
      </c>
    </row>
    <row r="11" spans="1:24" s="1" customFormat="1" ht="12.75" customHeight="1" x14ac:dyDescent="0.2">
      <c r="A11" s="188" t="s">
        <v>74</v>
      </c>
      <c r="B11" s="178" t="s">
        <v>75</v>
      </c>
      <c r="C11" s="101" t="s">
        <v>74</v>
      </c>
      <c r="D11" s="125">
        <v>0</v>
      </c>
      <c r="E11" s="125">
        <v>0</v>
      </c>
      <c r="F11" s="126" t="str">
        <f t="shared" si="0"/>
        <v>-</v>
      </c>
    </row>
    <row r="12" spans="1:24" s="1" customFormat="1" ht="12.75" customHeight="1" x14ac:dyDescent="0.2">
      <c r="A12" s="188" t="s">
        <v>76</v>
      </c>
      <c r="B12" s="178" t="s">
        <v>77</v>
      </c>
      <c r="C12" s="101" t="s">
        <v>76</v>
      </c>
      <c r="D12" s="125">
        <v>0</v>
      </c>
      <c r="E12" s="125">
        <v>0</v>
      </c>
      <c r="F12" s="126" t="str">
        <f t="shared" si="0"/>
        <v>-</v>
      </c>
    </row>
    <row r="13" spans="1:24" s="1" customFormat="1" ht="12.75" customHeight="1" x14ac:dyDescent="0.2">
      <c r="A13" s="188" t="s">
        <v>78</v>
      </c>
      <c r="B13" s="178" t="s">
        <v>79</v>
      </c>
      <c r="C13" s="101" t="s">
        <v>78</v>
      </c>
      <c r="D13" s="125">
        <v>0</v>
      </c>
      <c r="E13" s="125">
        <v>0</v>
      </c>
      <c r="F13" s="126" t="str">
        <f t="shared" si="0"/>
        <v>-</v>
      </c>
    </row>
    <row r="14" spans="1:24" s="1" customFormat="1" ht="12.75" customHeight="1" x14ac:dyDescent="0.2">
      <c r="A14" s="188" t="s">
        <v>80</v>
      </c>
      <c r="B14" s="178" t="s">
        <v>81</v>
      </c>
      <c r="C14" s="101" t="s">
        <v>80</v>
      </c>
      <c r="D14" s="125">
        <v>0</v>
      </c>
      <c r="E14" s="125">
        <v>0</v>
      </c>
      <c r="F14" s="126" t="str">
        <f t="shared" si="0"/>
        <v>-</v>
      </c>
    </row>
    <row r="15" spans="1:24" s="1" customFormat="1" ht="12.75" customHeight="1" x14ac:dyDescent="0.2">
      <c r="A15" s="188" t="s">
        <v>82</v>
      </c>
      <c r="B15" s="92" t="s">
        <v>83</v>
      </c>
      <c r="C15" s="101" t="s">
        <v>82</v>
      </c>
      <c r="D15" s="125">
        <v>0</v>
      </c>
      <c r="E15" s="125">
        <v>0</v>
      </c>
      <c r="F15" s="126" t="str">
        <f t="shared" si="0"/>
        <v>-</v>
      </c>
    </row>
    <row r="16" spans="1:24" s="1" customFormat="1" ht="12.75" customHeight="1" x14ac:dyDescent="0.2">
      <c r="A16" s="188" t="s">
        <v>84</v>
      </c>
      <c r="B16" s="92" t="s">
        <v>85</v>
      </c>
      <c r="C16" s="101" t="s">
        <v>84</v>
      </c>
      <c r="D16" s="125">
        <v>0</v>
      </c>
      <c r="E16" s="125">
        <v>0</v>
      </c>
      <c r="F16" s="126" t="str">
        <f t="shared" si="0"/>
        <v>-</v>
      </c>
    </row>
    <row r="17" spans="1:6" s="1" customFormat="1" ht="12.75" customHeight="1" x14ac:dyDescent="0.2">
      <c r="A17" s="188" t="s">
        <v>86</v>
      </c>
      <c r="B17" s="92" t="s">
        <v>87</v>
      </c>
      <c r="C17" s="101" t="s">
        <v>86</v>
      </c>
      <c r="D17" s="180">
        <f>SUM(D18:D21)-D22</f>
        <v>0</v>
      </c>
      <c r="E17" s="180">
        <f>SUM(E18:E21)-E22</f>
        <v>0</v>
      </c>
      <c r="F17" s="126" t="str">
        <f t="shared" si="0"/>
        <v>-</v>
      </c>
    </row>
    <row r="18" spans="1:6" s="1" customFormat="1" ht="12.75" customHeight="1" x14ac:dyDescent="0.2">
      <c r="A18" s="188" t="s">
        <v>88</v>
      </c>
      <c r="B18" s="92" t="s">
        <v>89</v>
      </c>
      <c r="C18" s="101" t="s">
        <v>88</v>
      </c>
      <c r="D18" s="125">
        <v>0</v>
      </c>
      <c r="E18" s="125">
        <v>0</v>
      </c>
      <c r="F18" s="126" t="str">
        <f t="shared" si="0"/>
        <v>-</v>
      </c>
    </row>
    <row r="19" spans="1:6" s="1" customFormat="1" ht="12.75" customHeight="1" x14ac:dyDescent="0.2">
      <c r="A19" s="188" t="s">
        <v>90</v>
      </c>
      <c r="B19" s="92" t="s">
        <v>91</v>
      </c>
      <c r="C19" s="101" t="s">
        <v>90</v>
      </c>
      <c r="D19" s="125">
        <v>0</v>
      </c>
      <c r="E19" s="125">
        <v>0</v>
      </c>
      <c r="F19" s="126" t="str">
        <f t="shared" si="0"/>
        <v>-</v>
      </c>
    </row>
    <row r="20" spans="1:6" s="1" customFormat="1" ht="12.75" customHeight="1" x14ac:dyDescent="0.2">
      <c r="A20" s="188" t="s">
        <v>92</v>
      </c>
      <c r="B20" s="99" t="s">
        <v>93</v>
      </c>
      <c r="C20" s="101" t="s">
        <v>92</v>
      </c>
      <c r="D20" s="125">
        <v>0</v>
      </c>
      <c r="E20" s="125">
        <v>0</v>
      </c>
      <c r="F20" s="126" t="str">
        <f t="shared" si="0"/>
        <v>-</v>
      </c>
    </row>
    <row r="21" spans="1:6" s="1" customFormat="1" ht="12.75" customHeight="1" x14ac:dyDescent="0.2">
      <c r="A21" s="188" t="s">
        <v>94</v>
      </c>
      <c r="B21" s="92" t="s">
        <v>95</v>
      </c>
      <c r="C21" s="101" t="s">
        <v>94</v>
      </c>
      <c r="D21" s="125">
        <v>0</v>
      </c>
      <c r="E21" s="125">
        <v>0</v>
      </c>
      <c r="F21" s="126" t="str">
        <f t="shared" si="0"/>
        <v>-</v>
      </c>
    </row>
    <row r="22" spans="1:6" s="1" customFormat="1" ht="12.75" customHeight="1" x14ac:dyDescent="0.2">
      <c r="A22" s="188" t="s">
        <v>96</v>
      </c>
      <c r="B22" s="92" t="s">
        <v>97</v>
      </c>
      <c r="C22" s="101" t="s">
        <v>96</v>
      </c>
      <c r="D22" s="125">
        <v>0</v>
      </c>
      <c r="E22" s="125">
        <v>0</v>
      </c>
      <c r="F22" s="126" t="str">
        <f t="shared" si="0"/>
        <v>-</v>
      </c>
    </row>
    <row r="23" spans="1:6" s="1" customFormat="1" ht="12.75" customHeight="1" x14ac:dyDescent="0.2">
      <c r="A23" s="188" t="s">
        <v>98</v>
      </c>
      <c r="B23" s="92" t="s">
        <v>99</v>
      </c>
      <c r="C23" s="101" t="s">
        <v>98</v>
      </c>
      <c r="D23" s="180">
        <f>SUM(D24:D28)</f>
        <v>285577.98</v>
      </c>
      <c r="E23" s="180">
        <f>SUM(E24:E28)</f>
        <v>287652.55</v>
      </c>
      <c r="F23" s="126">
        <f t="shared" si="0"/>
        <v>100.72644606562453</v>
      </c>
    </row>
    <row r="24" spans="1:6" s="1" customFormat="1" ht="12.75" customHeight="1" x14ac:dyDescent="0.2">
      <c r="A24" s="188" t="s">
        <v>100</v>
      </c>
      <c r="B24" s="178" t="s">
        <v>101</v>
      </c>
      <c r="C24" s="101" t="s">
        <v>100</v>
      </c>
      <c r="D24" s="125">
        <v>32533.79</v>
      </c>
      <c r="E24" s="125">
        <v>63670.36</v>
      </c>
      <c r="F24" s="126">
        <f t="shared" si="0"/>
        <v>195.70532667727923</v>
      </c>
    </row>
    <row r="25" spans="1:6" s="1" customFormat="1" ht="12.75" customHeight="1" x14ac:dyDescent="0.2">
      <c r="A25" s="188" t="s">
        <v>102</v>
      </c>
      <c r="B25" s="92" t="s">
        <v>103</v>
      </c>
      <c r="C25" s="101" t="s">
        <v>102</v>
      </c>
      <c r="D25" s="125">
        <v>0</v>
      </c>
      <c r="E25" s="125">
        <v>0</v>
      </c>
      <c r="F25" s="126" t="str">
        <f t="shared" si="0"/>
        <v>-</v>
      </c>
    </row>
    <row r="26" spans="1:6" s="1" customFormat="1" ht="12.75" customHeight="1" x14ac:dyDescent="0.2">
      <c r="A26" s="188" t="s">
        <v>104</v>
      </c>
      <c r="B26" s="92" t="s">
        <v>105</v>
      </c>
      <c r="C26" s="101" t="s">
        <v>104</v>
      </c>
      <c r="D26" s="125">
        <v>0</v>
      </c>
      <c r="E26" s="125">
        <v>0</v>
      </c>
      <c r="F26" s="126" t="str">
        <f t="shared" si="0"/>
        <v>-</v>
      </c>
    </row>
    <row r="27" spans="1:6" s="1" customFormat="1" ht="12.75" customHeight="1" x14ac:dyDescent="0.2">
      <c r="A27" s="188" t="s">
        <v>106</v>
      </c>
      <c r="B27" s="92" t="s">
        <v>107</v>
      </c>
      <c r="C27" s="101" t="s">
        <v>106</v>
      </c>
      <c r="D27" s="125">
        <v>253044.19</v>
      </c>
      <c r="E27" s="125">
        <v>223982.19</v>
      </c>
      <c r="F27" s="126">
        <f t="shared" si="0"/>
        <v>88.515049486020601</v>
      </c>
    </row>
    <row r="28" spans="1:6" s="1" customFormat="1" ht="12.75" customHeight="1" x14ac:dyDescent="0.2">
      <c r="A28" s="188" t="s">
        <v>108</v>
      </c>
      <c r="B28" s="92" t="s">
        <v>109</v>
      </c>
      <c r="C28" s="101" t="s">
        <v>108</v>
      </c>
      <c r="D28" s="125">
        <v>0</v>
      </c>
      <c r="E28" s="125">
        <v>0</v>
      </c>
      <c r="F28" s="126" t="str">
        <f t="shared" si="0"/>
        <v>-</v>
      </c>
    </row>
    <row r="29" spans="1:6" s="1" customFormat="1" ht="12.75" customHeight="1" x14ac:dyDescent="0.2">
      <c r="A29" s="188" t="s">
        <v>110</v>
      </c>
      <c r="B29" s="92" t="s">
        <v>111</v>
      </c>
      <c r="C29" s="101" t="s">
        <v>110</v>
      </c>
      <c r="D29" s="180">
        <f>SUM(D30:D35)</f>
        <v>78213.73</v>
      </c>
      <c r="E29" s="180">
        <f>SUM(E30:E35)</f>
        <v>82599.25</v>
      </c>
      <c r="F29" s="126">
        <f t="shared" si="0"/>
        <v>105.60709737280143</v>
      </c>
    </row>
    <row r="30" spans="1:6" s="1" customFormat="1" ht="12.75" customHeight="1" x14ac:dyDescent="0.2">
      <c r="A30" s="188" t="s">
        <v>112</v>
      </c>
      <c r="B30" s="92" t="s">
        <v>113</v>
      </c>
      <c r="C30" s="101" t="s">
        <v>112</v>
      </c>
      <c r="D30" s="125">
        <v>0</v>
      </c>
      <c r="E30" s="125">
        <v>0</v>
      </c>
      <c r="F30" s="126" t="str">
        <f t="shared" si="0"/>
        <v>-</v>
      </c>
    </row>
    <row r="31" spans="1:6" s="1" customFormat="1" ht="12.75" customHeight="1" x14ac:dyDescent="0.2">
      <c r="A31" s="188" t="s">
        <v>114</v>
      </c>
      <c r="B31" s="92" t="s">
        <v>115</v>
      </c>
      <c r="C31" s="101" t="s">
        <v>114</v>
      </c>
      <c r="D31" s="125">
        <v>78213.73</v>
      </c>
      <c r="E31" s="125">
        <v>82170.240000000005</v>
      </c>
      <c r="F31" s="126">
        <f t="shared" si="0"/>
        <v>105.05858753955349</v>
      </c>
    </row>
    <row r="32" spans="1:6" s="1" customFormat="1" ht="12.75" customHeight="1" x14ac:dyDescent="0.2">
      <c r="A32" s="188" t="s">
        <v>116</v>
      </c>
      <c r="B32" s="92" t="s">
        <v>117</v>
      </c>
      <c r="C32" s="101" t="s">
        <v>116</v>
      </c>
      <c r="D32" s="125">
        <v>0</v>
      </c>
      <c r="E32" s="125">
        <v>0</v>
      </c>
      <c r="F32" s="126" t="str">
        <f t="shared" si="0"/>
        <v>-</v>
      </c>
    </row>
    <row r="33" spans="1:6" s="1" customFormat="1" ht="12.75" customHeight="1" x14ac:dyDescent="0.2">
      <c r="A33" s="188" t="s">
        <v>118</v>
      </c>
      <c r="B33" s="92" t="s">
        <v>119</v>
      </c>
      <c r="C33" s="101" t="s">
        <v>118</v>
      </c>
      <c r="D33" s="125">
        <v>0</v>
      </c>
      <c r="E33" s="125">
        <v>429.01</v>
      </c>
      <c r="F33" s="126" t="str">
        <f t="shared" si="0"/>
        <v>-</v>
      </c>
    </row>
    <row r="34" spans="1:6" s="1" customFormat="1" ht="12.75" customHeight="1" x14ac:dyDescent="0.2">
      <c r="A34" s="188" t="s">
        <v>120</v>
      </c>
      <c r="B34" s="92" t="s">
        <v>121</v>
      </c>
      <c r="C34" s="101" t="s">
        <v>120</v>
      </c>
      <c r="D34" s="125">
        <v>0</v>
      </c>
      <c r="E34" s="125">
        <v>0</v>
      </c>
      <c r="F34" s="126" t="str">
        <f t="shared" si="0"/>
        <v>-</v>
      </c>
    </row>
    <row r="35" spans="1:6" s="1" customFormat="1" ht="12.75" customHeight="1" x14ac:dyDescent="0.2">
      <c r="A35" s="188" t="s">
        <v>122</v>
      </c>
      <c r="B35" s="92" t="s">
        <v>123</v>
      </c>
      <c r="C35" s="101" t="s">
        <v>122</v>
      </c>
      <c r="D35" s="125">
        <v>0</v>
      </c>
      <c r="E35" s="125">
        <v>0</v>
      </c>
      <c r="F35" s="126" t="str">
        <f t="shared" si="0"/>
        <v>-</v>
      </c>
    </row>
    <row r="36" spans="1:6" s="1" customFormat="1" ht="12.75" customHeight="1" x14ac:dyDescent="0.2">
      <c r="A36" s="188" t="s">
        <v>124</v>
      </c>
      <c r="B36" s="92" t="s">
        <v>125</v>
      </c>
      <c r="C36" s="101" t="s">
        <v>124</v>
      </c>
      <c r="D36" s="180">
        <f>SUM(D37:D38)</f>
        <v>0</v>
      </c>
      <c r="E36" s="180">
        <f>SUM(E37:E38)</f>
        <v>0</v>
      </c>
      <c r="F36" s="126" t="str">
        <f t="shared" si="0"/>
        <v>-</v>
      </c>
    </row>
    <row r="37" spans="1:6" s="1" customFormat="1" ht="12.75" customHeight="1" x14ac:dyDescent="0.2">
      <c r="A37" s="188" t="s">
        <v>126</v>
      </c>
      <c r="B37" s="92" t="s">
        <v>127</v>
      </c>
      <c r="C37" s="101" t="s">
        <v>126</v>
      </c>
      <c r="D37" s="125">
        <v>0</v>
      </c>
      <c r="E37" s="125">
        <v>0</v>
      </c>
      <c r="F37" s="126" t="str">
        <f t="shared" si="0"/>
        <v>-</v>
      </c>
    </row>
    <row r="38" spans="1:6" s="1" customFormat="1" ht="12.75" customHeight="1" x14ac:dyDescent="0.2">
      <c r="A38" s="188" t="s">
        <v>128</v>
      </c>
      <c r="B38" s="92" t="s">
        <v>129</v>
      </c>
      <c r="C38" s="101" t="s">
        <v>128</v>
      </c>
      <c r="D38" s="125">
        <v>0</v>
      </c>
      <c r="E38" s="125">
        <v>0</v>
      </c>
      <c r="F38" s="126" t="str">
        <f t="shared" si="0"/>
        <v>-</v>
      </c>
    </row>
    <row r="39" spans="1:6" s="1" customFormat="1" ht="12.75" customHeight="1" x14ac:dyDescent="0.2">
      <c r="A39" s="188" t="s">
        <v>130</v>
      </c>
      <c r="B39" s="92" t="s">
        <v>131</v>
      </c>
      <c r="C39" s="101" t="s">
        <v>130</v>
      </c>
      <c r="D39" s="180">
        <f>SUM(D40:D42)</f>
        <v>0</v>
      </c>
      <c r="E39" s="180">
        <f>SUM(E40:E42)</f>
        <v>0</v>
      </c>
      <c r="F39" s="126" t="str">
        <f t="shared" si="0"/>
        <v>-</v>
      </c>
    </row>
    <row r="40" spans="1:6" s="1" customFormat="1" ht="12.75" customHeight="1" x14ac:dyDescent="0.2">
      <c r="A40" s="188" t="s">
        <v>132</v>
      </c>
      <c r="B40" s="92" t="s">
        <v>133</v>
      </c>
      <c r="C40" s="101" t="s">
        <v>132</v>
      </c>
      <c r="D40" s="125">
        <v>0</v>
      </c>
      <c r="E40" s="125">
        <v>0</v>
      </c>
      <c r="F40" s="126" t="str">
        <f t="shared" si="0"/>
        <v>-</v>
      </c>
    </row>
    <row r="41" spans="1:6" s="1" customFormat="1" ht="12.75" customHeight="1" x14ac:dyDescent="0.2">
      <c r="A41" s="188" t="s">
        <v>134</v>
      </c>
      <c r="B41" s="92" t="s">
        <v>135</v>
      </c>
      <c r="C41" s="101" t="s">
        <v>134</v>
      </c>
      <c r="D41" s="125">
        <v>0</v>
      </c>
      <c r="E41" s="125">
        <v>0</v>
      </c>
      <c r="F41" s="126" t="str">
        <f t="shared" si="0"/>
        <v>-</v>
      </c>
    </row>
    <row r="42" spans="1:6" s="1" customFormat="1" ht="12.75" customHeight="1" x14ac:dyDescent="0.2">
      <c r="A42" s="188" t="s">
        <v>136</v>
      </c>
      <c r="B42" s="92" t="s">
        <v>137</v>
      </c>
      <c r="C42" s="101" t="s">
        <v>136</v>
      </c>
      <c r="D42" s="125">
        <v>0</v>
      </c>
      <c r="E42" s="125">
        <v>0</v>
      </c>
      <c r="F42" s="126" t="str">
        <f t="shared" si="0"/>
        <v>-</v>
      </c>
    </row>
    <row r="43" spans="1:6" s="1" customFormat="1" ht="12.75" customHeight="1" x14ac:dyDescent="0.2">
      <c r="A43" s="188" t="s">
        <v>138</v>
      </c>
      <c r="B43" s="92" t="s">
        <v>139</v>
      </c>
      <c r="C43" s="101" t="s">
        <v>138</v>
      </c>
      <c r="D43" s="180">
        <f>D44+D47+D48</f>
        <v>0</v>
      </c>
      <c r="E43" s="180">
        <f>E44+E47+E48</f>
        <v>0</v>
      </c>
      <c r="F43" s="126" t="str">
        <f t="shared" si="0"/>
        <v>-</v>
      </c>
    </row>
    <row r="44" spans="1:6" s="1" customFormat="1" ht="12.75" customHeight="1" x14ac:dyDescent="0.2">
      <c r="A44" s="188" t="s">
        <v>140</v>
      </c>
      <c r="B44" s="92" t="s">
        <v>141</v>
      </c>
      <c r="C44" s="101" t="s">
        <v>140</v>
      </c>
      <c r="D44" s="180">
        <f>SUM(D45:D46)</f>
        <v>0</v>
      </c>
      <c r="E44" s="180">
        <f>SUM(E45:E46)</f>
        <v>0</v>
      </c>
      <c r="F44" s="126" t="str">
        <f t="shared" si="0"/>
        <v>-</v>
      </c>
    </row>
    <row r="45" spans="1:6" s="1" customFormat="1" ht="12.75" customHeight="1" x14ac:dyDescent="0.2">
      <c r="A45" s="188" t="s">
        <v>142</v>
      </c>
      <c r="B45" s="92" t="s">
        <v>143</v>
      </c>
      <c r="C45" s="101" t="s">
        <v>142</v>
      </c>
      <c r="D45" s="125">
        <v>0</v>
      </c>
      <c r="E45" s="125">
        <v>0</v>
      </c>
      <c r="F45" s="126" t="str">
        <f t="shared" si="0"/>
        <v>-</v>
      </c>
    </row>
    <row r="46" spans="1:6" s="1" customFormat="1" ht="12.75" customHeight="1" x14ac:dyDescent="0.2">
      <c r="A46" s="188" t="s">
        <v>144</v>
      </c>
      <c r="B46" s="92" t="s">
        <v>145</v>
      </c>
      <c r="C46" s="101" t="s">
        <v>144</v>
      </c>
      <c r="D46" s="125">
        <v>0</v>
      </c>
      <c r="E46" s="125">
        <v>0</v>
      </c>
      <c r="F46" s="126" t="str">
        <f t="shared" si="0"/>
        <v>-</v>
      </c>
    </row>
    <row r="47" spans="1:6" s="1" customFormat="1" ht="12.75" customHeight="1" x14ac:dyDescent="0.2">
      <c r="A47" s="188" t="s">
        <v>146</v>
      </c>
      <c r="B47" s="92" t="s">
        <v>147</v>
      </c>
      <c r="C47" s="101" t="s">
        <v>146</v>
      </c>
      <c r="D47" s="125">
        <v>0</v>
      </c>
      <c r="E47" s="125">
        <v>0</v>
      </c>
      <c r="F47" s="126" t="str">
        <f t="shared" si="0"/>
        <v>-</v>
      </c>
    </row>
    <row r="48" spans="1:6" s="1" customFormat="1" ht="12.75" customHeight="1" x14ac:dyDescent="0.2">
      <c r="A48" s="188" t="s">
        <v>148</v>
      </c>
      <c r="B48" s="92" t="s">
        <v>149</v>
      </c>
      <c r="C48" s="101" t="s">
        <v>148</v>
      </c>
      <c r="D48" s="125">
        <v>0</v>
      </c>
      <c r="E48" s="125">
        <v>0</v>
      </c>
      <c r="F48" s="126" t="str">
        <f t="shared" si="0"/>
        <v>-</v>
      </c>
    </row>
    <row r="49" spans="1:6" s="1" customFormat="1" ht="22.9" customHeight="1" x14ac:dyDescent="0.2">
      <c r="A49" s="188" t="s">
        <v>150</v>
      </c>
      <c r="B49" s="178" t="s">
        <v>151</v>
      </c>
      <c r="C49" s="101" t="s">
        <v>150</v>
      </c>
      <c r="D49" s="180">
        <f>D50+D53+D58+D61+D64+D68+D71+D74+D77</f>
        <v>166977.09</v>
      </c>
      <c r="E49" s="180">
        <f>E50+E53+E58+E61+E64+E68+E71+E74+E77</f>
        <v>1351913.5799999998</v>
      </c>
      <c r="F49" s="126">
        <f t="shared" si="0"/>
        <v>809.6401608148758</v>
      </c>
    </row>
    <row r="50" spans="1:6" s="1" customFormat="1" ht="12.75" customHeight="1" x14ac:dyDescent="0.2">
      <c r="A50" s="188" t="s">
        <v>152</v>
      </c>
      <c r="B50" s="178" t="s">
        <v>153</v>
      </c>
      <c r="C50" s="101" t="s">
        <v>152</v>
      </c>
      <c r="D50" s="180">
        <f>D51+D52</f>
        <v>0</v>
      </c>
      <c r="E50" s="180">
        <f>E51+E52</f>
        <v>0</v>
      </c>
      <c r="F50" s="126" t="str">
        <f t="shared" si="0"/>
        <v>-</v>
      </c>
    </row>
    <row r="51" spans="1:6" s="1" customFormat="1" ht="12.75" customHeight="1" x14ac:dyDescent="0.2">
      <c r="A51" s="188" t="s">
        <v>154</v>
      </c>
      <c r="B51" s="178" t="s">
        <v>155</v>
      </c>
      <c r="C51" s="101" t="s">
        <v>154</v>
      </c>
      <c r="D51" s="125">
        <v>0</v>
      </c>
      <c r="E51" s="125">
        <v>0</v>
      </c>
      <c r="F51" s="126" t="str">
        <f t="shared" si="0"/>
        <v>-</v>
      </c>
    </row>
    <row r="52" spans="1:6" s="1" customFormat="1" ht="12.75" customHeight="1" x14ac:dyDescent="0.2">
      <c r="A52" s="188" t="s">
        <v>156</v>
      </c>
      <c r="B52" s="178" t="s">
        <v>157</v>
      </c>
      <c r="C52" s="101" t="s">
        <v>156</v>
      </c>
      <c r="D52" s="125">
        <v>0</v>
      </c>
      <c r="E52" s="125">
        <v>0</v>
      </c>
      <c r="F52" s="126" t="str">
        <f t="shared" si="0"/>
        <v>-</v>
      </c>
    </row>
    <row r="53" spans="1:6" s="1" customFormat="1" ht="12" customHeight="1" x14ac:dyDescent="0.2">
      <c r="A53" s="188" t="s">
        <v>158</v>
      </c>
      <c r="B53" s="178" t="s">
        <v>159</v>
      </c>
      <c r="C53" s="101" t="s">
        <v>158</v>
      </c>
      <c r="D53" s="180">
        <f>SUM(D54:D57)</f>
        <v>0</v>
      </c>
      <c r="E53" s="180">
        <f>SUM(E54:E57)</f>
        <v>0</v>
      </c>
      <c r="F53" s="126" t="str">
        <f t="shared" si="0"/>
        <v>-</v>
      </c>
    </row>
    <row r="54" spans="1:6" s="1" customFormat="1" ht="12.75" customHeight="1" x14ac:dyDescent="0.2">
      <c r="A54" s="188" t="s">
        <v>160</v>
      </c>
      <c r="B54" s="178" t="s">
        <v>161</v>
      </c>
      <c r="C54" s="101" t="s">
        <v>160</v>
      </c>
      <c r="D54" s="125">
        <v>0</v>
      </c>
      <c r="E54" s="125">
        <v>0</v>
      </c>
      <c r="F54" s="126" t="str">
        <f t="shared" si="0"/>
        <v>-</v>
      </c>
    </row>
    <row r="55" spans="1:6" s="1" customFormat="1" ht="12.75" customHeight="1" x14ac:dyDescent="0.2">
      <c r="A55" s="188" t="s">
        <v>162</v>
      </c>
      <c r="B55" s="178" t="s">
        <v>163</v>
      </c>
      <c r="C55" s="101" t="s">
        <v>162</v>
      </c>
      <c r="D55" s="125">
        <v>0</v>
      </c>
      <c r="E55" s="125">
        <v>0</v>
      </c>
      <c r="F55" s="126" t="str">
        <f t="shared" si="0"/>
        <v>-</v>
      </c>
    </row>
    <row r="56" spans="1:6" s="1" customFormat="1" ht="12.75" customHeight="1" x14ac:dyDescent="0.2">
      <c r="A56" s="188" t="s">
        <v>164</v>
      </c>
      <c r="B56" s="178" t="s">
        <v>165</v>
      </c>
      <c r="C56" s="101" t="s">
        <v>164</v>
      </c>
      <c r="D56" s="125">
        <v>0</v>
      </c>
      <c r="E56" s="125">
        <v>0</v>
      </c>
      <c r="F56" s="126" t="str">
        <f t="shared" si="0"/>
        <v>-</v>
      </c>
    </row>
    <row r="57" spans="1:6" s="1" customFormat="1" ht="12.75" customHeight="1" x14ac:dyDescent="0.2">
      <c r="A57" s="188" t="s">
        <v>166</v>
      </c>
      <c r="B57" s="178" t="s">
        <v>167</v>
      </c>
      <c r="C57" s="101" t="s">
        <v>166</v>
      </c>
      <c r="D57" s="125">
        <v>0</v>
      </c>
      <c r="E57" s="125">
        <v>0</v>
      </c>
      <c r="F57" s="126" t="str">
        <f t="shared" si="0"/>
        <v>-</v>
      </c>
    </row>
    <row r="58" spans="1:6" s="1" customFormat="1" ht="22.9" customHeight="1" x14ac:dyDescent="0.2">
      <c r="A58" s="188" t="s">
        <v>168</v>
      </c>
      <c r="B58" s="178" t="s">
        <v>169</v>
      </c>
      <c r="C58" s="101" t="s">
        <v>168</v>
      </c>
      <c r="D58" s="180">
        <f>SUM(D59:D60)</f>
        <v>166977.09</v>
      </c>
      <c r="E58" s="180">
        <f>SUM(E59:E60)</f>
        <v>286113.69</v>
      </c>
      <c r="F58" s="126">
        <f t="shared" si="0"/>
        <v>171.34906950408586</v>
      </c>
    </row>
    <row r="59" spans="1:6" s="1" customFormat="1" ht="12" customHeight="1" x14ac:dyDescent="0.2">
      <c r="A59" s="188" t="s">
        <v>170</v>
      </c>
      <c r="B59" s="178" t="s">
        <v>171</v>
      </c>
      <c r="C59" s="101" t="s">
        <v>170</v>
      </c>
      <c r="D59" s="125">
        <v>71977.09</v>
      </c>
      <c r="E59" s="125">
        <v>80137.5</v>
      </c>
      <c r="F59" s="126">
        <f t="shared" si="0"/>
        <v>111.33751031057244</v>
      </c>
    </row>
    <row r="60" spans="1:6" s="1" customFormat="1" ht="12" customHeight="1" x14ac:dyDescent="0.2">
      <c r="A60" s="188" t="s">
        <v>172</v>
      </c>
      <c r="B60" s="178" t="s">
        <v>173</v>
      </c>
      <c r="C60" s="101" t="s">
        <v>172</v>
      </c>
      <c r="D60" s="125">
        <v>95000</v>
      </c>
      <c r="E60" s="125">
        <v>205976.19</v>
      </c>
      <c r="F60" s="126">
        <f t="shared" si="0"/>
        <v>216.81704210526317</v>
      </c>
    </row>
    <row r="61" spans="1:6" s="1" customFormat="1" ht="12.75" customHeight="1" x14ac:dyDescent="0.2">
      <c r="A61" s="188" t="s">
        <v>174</v>
      </c>
      <c r="B61" s="178" t="s">
        <v>175</v>
      </c>
      <c r="C61" s="101" t="s">
        <v>174</v>
      </c>
      <c r="D61" s="180">
        <f>SUM(D62:D63)</f>
        <v>0</v>
      </c>
      <c r="E61" s="180">
        <f>SUM(E62:E63)</f>
        <v>0</v>
      </c>
      <c r="F61" s="126" t="str">
        <f t="shared" si="0"/>
        <v>-</v>
      </c>
    </row>
    <row r="62" spans="1:6" s="1" customFormat="1" ht="12.75" customHeight="1" x14ac:dyDescent="0.2">
      <c r="A62" s="188" t="s">
        <v>176</v>
      </c>
      <c r="B62" s="178" t="s">
        <v>177</v>
      </c>
      <c r="C62" s="101" t="s">
        <v>176</v>
      </c>
      <c r="D62" s="125">
        <v>0</v>
      </c>
      <c r="E62" s="125">
        <v>0</v>
      </c>
      <c r="F62" s="126" t="str">
        <f t="shared" si="0"/>
        <v>-</v>
      </c>
    </row>
    <row r="63" spans="1:6" s="1" customFormat="1" ht="12.75" customHeight="1" x14ac:dyDescent="0.2">
      <c r="A63" s="188" t="s">
        <v>178</v>
      </c>
      <c r="B63" s="178" t="s">
        <v>179</v>
      </c>
      <c r="C63" s="101" t="s">
        <v>178</v>
      </c>
      <c r="D63" s="125">
        <v>0</v>
      </c>
      <c r="E63" s="125">
        <v>0</v>
      </c>
      <c r="F63" s="126" t="str">
        <f t="shared" si="0"/>
        <v>-</v>
      </c>
    </row>
    <row r="64" spans="1:6" s="1" customFormat="1" ht="22.9" customHeight="1" x14ac:dyDescent="0.2">
      <c r="A64" s="188" t="s">
        <v>180</v>
      </c>
      <c r="B64" s="178" t="s">
        <v>181</v>
      </c>
      <c r="C64" s="101" t="s">
        <v>180</v>
      </c>
      <c r="D64" s="180">
        <f>SUM(D65:D67)</f>
        <v>0</v>
      </c>
      <c r="E64" s="180">
        <f>SUM(E65:E67)</f>
        <v>0</v>
      </c>
      <c r="F64" s="126" t="str">
        <f t="shared" si="0"/>
        <v>-</v>
      </c>
    </row>
    <row r="65" spans="1:6" s="1" customFormat="1" ht="12.75" customHeight="1" x14ac:dyDescent="0.2">
      <c r="A65" s="188" t="s">
        <v>182</v>
      </c>
      <c r="B65" s="178" t="s">
        <v>183</v>
      </c>
      <c r="C65" s="101" t="s">
        <v>182</v>
      </c>
      <c r="D65" s="125">
        <v>0</v>
      </c>
      <c r="E65" s="125">
        <v>0</v>
      </c>
      <c r="F65" s="126" t="str">
        <f t="shared" si="0"/>
        <v>-</v>
      </c>
    </row>
    <row r="66" spans="1:6" s="1" customFormat="1" ht="12.75" customHeight="1" x14ac:dyDescent="0.2">
      <c r="A66" s="188" t="s">
        <v>184</v>
      </c>
      <c r="B66" s="92" t="s">
        <v>185</v>
      </c>
      <c r="C66" s="101" t="s">
        <v>184</v>
      </c>
      <c r="D66" s="125">
        <v>0</v>
      </c>
      <c r="E66" s="125">
        <v>0</v>
      </c>
      <c r="F66" s="126" t="str">
        <f t="shared" si="0"/>
        <v>-</v>
      </c>
    </row>
    <row r="67" spans="1:6" s="1" customFormat="1" ht="12.75" customHeight="1" x14ac:dyDescent="0.2">
      <c r="A67" s="36" t="s">
        <v>186</v>
      </c>
      <c r="B67" s="178" t="s">
        <v>187</v>
      </c>
      <c r="C67" s="179" t="s">
        <v>186</v>
      </c>
      <c r="D67" s="263">
        <v>0</v>
      </c>
      <c r="E67" s="263">
        <v>0</v>
      </c>
      <c r="F67" s="190" t="str">
        <f t="shared" si="0"/>
        <v>-</v>
      </c>
    </row>
    <row r="68" spans="1:6" s="1" customFormat="1" ht="22.9" customHeight="1" x14ac:dyDescent="0.2">
      <c r="A68" s="188" t="s">
        <v>188</v>
      </c>
      <c r="B68" s="99" t="s">
        <v>189</v>
      </c>
      <c r="C68" s="101" t="s">
        <v>188</v>
      </c>
      <c r="D68" s="180">
        <f>SUM(D69:D70)</f>
        <v>0</v>
      </c>
      <c r="E68" s="180">
        <f>SUM(E69:E70)</f>
        <v>0</v>
      </c>
      <c r="F68" s="126" t="str">
        <f t="shared" si="0"/>
        <v>-</v>
      </c>
    </row>
    <row r="69" spans="1:6" s="1" customFormat="1" ht="12.75" customHeight="1" x14ac:dyDescent="0.2">
      <c r="A69" s="188" t="s">
        <v>190</v>
      </c>
      <c r="B69" s="92" t="s">
        <v>191</v>
      </c>
      <c r="C69" s="101" t="s">
        <v>190</v>
      </c>
      <c r="D69" s="125">
        <v>0</v>
      </c>
      <c r="E69" s="125">
        <v>0</v>
      </c>
      <c r="F69" s="126" t="str">
        <f t="shared" si="0"/>
        <v>-</v>
      </c>
    </row>
    <row r="70" spans="1:6" s="1" customFormat="1" ht="12" customHeight="1" x14ac:dyDescent="0.2">
      <c r="A70" s="188" t="s">
        <v>192</v>
      </c>
      <c r="B70" s="92" t="s">
        <v>193</v>
      </c>
      <c r="C70" s="101" t="s">
        <v>192</v>
      </c>
      <c r="D70" s="125">
        <v>0</v>
      </c>
      <c r="E70" s="125">
        <v>0</v>
      </c>
      <c r="F70" s="126" t="str">
        <f t="shared" ref="F70:F133" si="1">IF(D70&lt;&gt;0,IF(E70/D70&gt;=100,"&gt;&gt;100",E70/D70*100),"-")</f>
        <v>-</v>
      </c>
    </row>
    <row r="71" spans="1:6" s="1" customFormat="1" ht="22.9" customHeight="1" x14ac:dyDescent="0.2">
      <c r="A71" s="188" t="s">
        <v>194</v>
      </c>
      <c r="B71" s="178" t="s">
        <v>195</v>
      </c>
      <c r="C71" s="101" t="s">
        <v>194</v>
      </c>
      <c r="D71" s="180">
        <f>SUM(D72:D73)</f>
        <v>0</v>
      </c>
      <c r="E71" s="180">
        <f>SUM(E72:E73)</f>
        <v>0</v>
      </c>
      <c r="F71" s="126" t="str">
        <f t="shared" si="1"/>
        <v>-</v>
      </c>
    </row>
    <row r="72" spans="1:6" s="1" customFormat="1" ht="22.9" customHeight="1" x14ac:dyDescent="0.2">
      <c r="A72" s="188" t="s">
        <v>196</v>
      </c>
      <c r="B72" s="178" t="s">
        <v>197</v>
      </c>
      <c r="C72" s="101" t="s">
        <v>196</v>
      </c>
      <c r="D72" s="125">
        <v>0</v>
      </c>
      <c r="E72" s="125">
        <v>0</v>
      </c>
      <c r="F72" s="126" t="str">
        <f t="shared" si="1"/>
        <v>-</v>
      </c>
    </row>
    <row r="73" spans="1:6" s="1" customFormat="1" ht="22.9" customHeight="1" x14ac:dyDescent="0.2">
      <c r="A73" s="188" t="s">
        <v>198</v>
      </c>
      <c r="B73" s="178" t="s">
        <v>199</v>
      </c>
      <c r="C73" s="101" t="s">
        <v>198</v>
      </c>
      <c r="D73" s="125">
        <v>0</v>
      </c>
      <c r="E73" s="125">
        <v>0</v>
      </c>
      <c r="F73" s="126" t="str">
        <f t="shared" si="1"/>
        <v>-</v>
      </c>
    </row>
    <row r="74" spans="1:6" s="1" customFormat="1" ht="12.75" customHeight="1" x14ac:dyDescent="0.2">
      <c r="A74" s="188" t="s">
        <v>200</v>
      </c>
      <c r="B74" s="178" t="s">
        <v>201</v>
      </c>
      <c r="C74" s="101" t="s">
        <v>200</v>
      </c>
      <c r="D74" s="180">
        <f>SUM(D75:D76)</f>
        <v>0</v>
      </c>
      <c r="E74" s="180">
        <f>SUM(E75:E76)</f>
        <v>1065799.8899999999</v>
      </c>
      <c r="F74" s="126" t="str">
        <f t="shared" si="1"/>
        <v>-</v>
      </c>
    </row>
    <row r="75" spans="1:6" s="1" customFormat="1" ht="12.75" customHeight="1" x14ac:dyDescent="0.2">
      <c r="A75" s="188" t="s">
        <v>202</v>
      </c>
      <c r="B75" s="178" t="s">
        <v>203</v>
      </c>
      <c r="C75" s="101" t="s">
        <v>202</v>
      </c>
      <c r="D75" s="125">
        <v>0</v>
      </c>
      <c r="E75" s="125">
        <v>0</v>
      </c>
      <c r="F75" s="126" t="str">
        <f t="shared" si="1"/>
        <v>-</v>
      </c>
    </row>
    <row r="76" spans="1:6" s="1" customFormat="1" ht="12.75" customHeight="1" x14ac:dyDescent="0.2">
      <c r="A76" s="188" t="s">
        <v>204</v>
      </c>
      <c r="B76" s="178" t="s">
        <v>205</v>
      </c>
      <c r="C76" s="101" t="s">
        <v>204</v>
      </c>
      <c r="D76" s="125">
        <v>0</v>
      </c>
      <c r="E76" s="125">
        <v>1065799.8899999999</v>
      </c>
      <c r="F76" s="126" t="str">
        <f t="shared" si="1"/>
        <v>-</v>
      </c>
    </row>
    <row r="77" spans="1:6" s="1" customFormat="1" ht="12" customHeight="1" x14ac:dyDescent="0.2">
      <c r="A77" s="188" t="s">
        <v>206</v>
      </c>
      <c r="B77" s="178" t="s">
        <v>207</v>
      </c>
      <c r="C77" s="101" t="s">
        <v>206</v>
      </c>
      <c r="D77" s="180">
        <f>SUM(D78:D81)</f>
        <v>0</v>
      </c>
      <c r="E77" s="180">
        <f>SUM(E78:E81)</f>
        <v>0</v>
      </c>
      <c r="F77" s="126" t="str">
        <f t="shared" si="1"/>
        <v>-</v>
      </c>
    </row>
    <row r="78" spans="1:6" s="1" customFormat="1" ht="12.75" customHeight="1" x14ac:dyDescent="0.2">
      <c r="A78" s="188" t="s">
        <v>208</v>
      </c>
      <c r="B78" s="92" t="s">
        <v>209</v>
      </c>
      <c r="C78" s="101" t="s">
        <v>208</v>
      </c>
      <c r="D78" s="125">
        <v>0</v>
      </c>
      <c r="E78" s="125">
        <v>0</v>
      </c>
      <c r="F78" s="126" t="str">
        <f t="shared" si="1"/>
        <v>-</v>
      </c>
    </row>
    <row r="79" spans="1:6" s="1" customFormat="1" ht="12.75" customHeight="1" x14ac:dyDescent="0.2">
      <c r="A79" s="188" t="s">
        <v>210</v>
      </c>
      <c r="B79" s="92" t="s">
        <v>211</v>
      </c>
      <c r="C79" s="101" t="s">
        <v>210</v>
      </c>
      <c r="D79" s="125">
        <v>0</v>
      </c>
      <c r="E79" s="125">
        <v>0</v>
      </c>
      <c r="F79" s="126" t="str">
        <f t="shared" si="1"/>
        <v>-</v>
      </c>
    </row>
    <row r="80" spans="1:6" s="1" customFormat="1" ht="22.9" customHeight="1" x14ac:dyDescent="0.2">
      <c r="A80" s="188" t="s">
        <v>212</v>
      </c>
      <c r="B80" s="92" t="s">
        <v>213</v>
      </c>
      <c r="C80" s="101" t="s">
        <v>212</v>
      </c>
      <c r="D80" s="125">
        <v>0</v>
      </c>
      <c r="E80" s="125">
        <v>0</v>
      </c>
      <c r="F80" s="126" t="str">
        <f t="shared" si="1"/>
        <v>-</v>
      </c>
    </row>
    <row r="81" spans="1:6" s="1" customFormat="1" ht="22.9" customHeight="1" x14ac:dyDescent="0.2">
      <c r="A81" s="188" t="s">
        <v>214</v>
      </c>
      <c r="B81" s="92" t="s">
        <v>215</v>
      </c>
      <c r="C81" s="101" t="s">
        <v>214</v>
      </c>
      <c r="D81" s="125">
        <v>0</v>
      </c>
      <c r="E81" s="125">
        <v>0</v>
      </c>
      <c r="F81" s="126" t="str">
        <f t="shared" si="1"/>
        <v>-</v>
      </c>
    </row>
    <row r="82" spans="1:6" s="1" customFormat="1" ht="12.75" customHeight="1" x14ac:dyDescent="0.2">
      <c r="A82" s="188" t="s">
        <v>216</v>
      </c>
      <c r="B82" s="92" t="s">
        <v>217</v>
      </c>
      <c r="C82" s="101" t="s">
        <v>216</v>
      </c>
      <c r="D82" s="180">
        <f>D83+D91+D98</f>
        <v>251604.72000000003</v>
      </c>
      <c r="E82" s="180">
        <f>E83+E91+E98</f>
        <v>389689.12000000005</v>
      </c>
      <c r="F82" s="126">
        <f t="shared" si="1"/>
        <v>154.88148235056957</v>
      </c>
    </row>
    <row r="83" spans="1:6" s="1" customFormat="1" ht="12.75" customHeight="1" x14ac:dyDescent="0.2">
      <c r="A83" s="188" t="s">
        <v>218</v>
      </c>
      <c r="B83" s="92" t="s">
        <v>219</v>
      </c>
      <c r="C83" s="101" t="s">
        <v>218</v>
      </c>
      <c r="D83" s="180">
        <f>SUM(D84:D90)</f>
        <v>223.89</v>
      </c>
      <c r="E83" s="180">
        <f>SUM(E84:E90)</f>
        <v>469.84</v>
      </c>
      <c r="F83" s="126">
        <f t="shared" si="1"/>
        <v>209.85305283844747</v>
      </c>
    </row>
    <row r="84" spans="1:6" s="1" customFormat="1" ht="12.75" customHeight="1" x14ac:dyDescent="0.2">
      <c r="A84" s="188" t="s">
        <v>220</v>
      </c>
      <c r="B84" s="92" t="s">
        <v>221</v>
      </c>
      <c r="C84" s="101" t="s">
        <v>220</v>
      </c>
      <c r="D84" s="125">
        <v>0</v>
      </c>
      <c r="E84" s="125">
        <v>0</v>
      </c>
      <c r="F84" s="126" t="str">
        <f t="shared" si="1"/>
        <v>-</v>
      </c>
    </row>
    <row r="85" spans="1:6" s="1" customFormat="1" ht="12.75" customHeight="1" x14ac:dyDescent="0.2">
      <c r="A85" s="188" t="s">
        <v>222</v>
      </c>
      <c r="B85" s="92" t="s">
        <v>223</v>
      </c>
      <c r="C85" s="101" t="s">
        <v>222</v>
      </c>
      <c r="D85" s="125">
        <v>0</v>
      </c>
      <c r="E85" s="125">
        <v>0</v>
      </c>
      <c r="F85" s="126" t="str">
        <f t="shared" si="1"/>
        <v>-</v>
      </c>
    </row>
    <row r="86" spans="1:6" s="1" customFormat="1" ht="12.75" customHeight="1" x14ac:dyDescent="0.2">
      <c r="A86" s="188" t="s">
        <v>224</v>
      </c>
      <c r="B86" s="92" t="s">
        <v>225</v>
      </c>
      <c r="C86" s="101" t="s">
        <v>224</v>
      </c>
      <c r="D86" s="125">
        <v>223.89</v>
      </c>
      <c r="E86" s="125">
        <v>469.84</v>
      </c>
      <c r="F86" s="126">
        <f t="shared" si="1"/>
        <v>209.85305283844747</v>
      </c>
    </row>
    <row r="87" spans="1:6" s="1" customFormat="1" ht="12.75" customHeight="1" x14ac:dyDescent="0.2">
      <c r="A87" s="188" t="s">
        <v>226</v>
      </c>
      <c r="B87" s="92" t="s">
        <v>227</v>
      </c>
      <c r="C87" s="101" t="s">
        <v>226</v>
      </c>
      <c r="D87" s="125">
        <v>0</v>
      </c>
      <c r="E87" s="125">
        <v>0</v>
      </c>
      <c r="F87" s="126" t="str">
        <f t="shared" si="1"/>
        <v>-</v>
      </c>
    </row>
    <row r="88" spans="1:6" s="1" customFormat="1" ht="12.75" customHeight="1" x14ac:dyDescent="0.2">
      <c r="A88" s="188" t="s">
        <v>228</v>
      </c>
      <c r="B88" s="92" t="s">
        <v>229</v>
      </c>
      <c r="C88" s="101" t="s">
        <v>228</v>
      </c>
      <c r="D88" s="125">
        <v>0</v>
      </c>
      <c r="E88" s="125">
        <v>0</v>
      </c>
      <c r="F88" s="126" t="str">
        <f t="shared" si="1"/>
        <v>-</v>
      </c>
    </row>
    <row r="89" spans="1:6" s="1" customFormat="1" ht="22.9" customHeight="1" x14ac:dyDescent="0.2">
      <c r="A89" s="188" t="s">
        <v>230</v>
      </c>
      <c r="B89" s="92" t="s">
        <v>231</v>
      </c>
      <c r="C89" s="101" t="s">
        <v>230</v>
      </c>
      <c r="D89" s="125">
        <v>0</v>
      </c>
      <c r="E89" s="125">
        <v>0</v>
      </c>
      <c r="F89" s="126" t="str">
        <f t="shared" si="1"/>
        <v>-</v>
      </c>
    </row>
    <row r="90" spans="1:6" s="1" customFormat="1" ht="12.75" customHeight="1" x14ac:dyDescent="0.2">
      <c r="A90" s="188" t="s">
        <v>232</v>
      </c>
      <c r="B90" s="92" t="s">
        <v>233</v>
      </c>
      <c r="C90" s="101" t="s">
        <v>232</v>
      </c>
      <c r="D90" s="125">
        <v>0</v>
      </c>
      <c r="E90" s="125">
        <v>0</v>
      </c>
      <c r="F90" s="126" t="str">
        <f t="shared" si="1"/>
        <v>-</v>
      </c>
    </row>
    <row r="91" spans="1:6" s="1" customFormat="1" ht="12.75" customHeight="1" x14ac:dyDescent="0.2">
      <c r="A91" s="188" t="s">
        <v>234</v>
      </c>
      <c r="B91" s="92" t="s">
        <v>235</v>
      </c>
      <c r="C91" s="101" t="s">
        <v>234</v>
      </c>
      <c r="D91" s="180">
        <f>SUM(D92:D97)</f>
        <v>251380.83000000002</v>
      </c>
      <c r="E91" s="180">
        <f>SUM(E92:E97)</f>
        <v>389219.28</v>
      </c>
      <c r="F91" s="126">
        <f t="shared" si="1"/>
        <v>154.8325224321998</v>
      </c>
    </row>
    <row r="92" spans="1:6" s="1" customFormat="1" ht="12.75" customHeight="1" x14ac:dyDescent="0.2">
      <c r="A92" s="188" t="s">
        <v>236</v>
      </c>
      <c r="B92" s="92" t="s">
        <v>237</v>
      </c>
      <c r="C92" s="101" t="s">
        <v>236</v>
      </c>
      <c r="D92" s="125">
        <v>23040.1</v>
      </c>
      <c r="E92" s="125">
        <v>43345.1</v>
      </c>
      <c r="F92" s="126">
        <f t="shared" si="1"/>
        <v>188.12895777362078</v>
      </c>
    </row>
    <row r="93" spans="1:6" s="1" customFormat="1" ht="12.75" customHeight="1" x14ac:dyDescent="0.2">
      <c r="A93" s="188" t="s">
        <v>238</v>
      </c>
      <c r="B93" s="92" t="s">
        <v>239</v>
      </c>
      <c r="C93" s="101" t="s">
        <v>238</v>
      </c>
      <c r="D93" s="125">
        <v>31967.41</v>
      </c>
      <c r="E93" s="125">
        <v>35471.17</v>
      </c>
      <c r="F93" s="126">
        <f t="shared" si="1"/>
        <v>110.96041249510047</v>
      </c>
    </row>
    <row r="94" spans="1:6" s="1" customFormat="1" ht="12.75" customHeight="1" x14ac:dyDescent="0.2">
      <c r="A94" s="188" t="s">
        <v>240</v>
      </c>
      <c r="B94" s="92" t="s">
        <v>241</v>
      </c>
      <c r="C94" s="101" t="s">
        <v>240</v>
      </c>
      <c r="D94" s="125">
        <v>196186.18</v>
      </c>
      <c r="E94" s="125">
        <v>310403.01</v>
      </c>
      <c r="F94" s="126">
        <f t="shared" si="1"/>
        <v>158.218591136236</v>
      </c>
    </row>
    <row r="95" spans="1:6" s="1" customFormat="1" ht="12.75" customHeight="1" x14ac:dyDescent="0.2">
      <c r="A95" s="188" t="s">
        <v>242</v>
      </c>
      <c r="B95" s="92" t="s">
        <v>243</v>
      </c>
      <c r="C95" s="101" t="s">
        <v>242</v>
      </c>
      <c r="D95" s="125">
        <v>0</v>
      </c>
      <c r="E95" s="125">
        <v>0</v>
      </c>
      <c r="F95" s="126" t="str">
        <f t="shared" si="1"/>
        <v>-</v>
      </c>
    </row>
    <row r="96" spans="1:6" s="1" customFormat="1" ht="12" customHeight="1" x14ac:dyDescent="0.2">
      <c r="A96" s="188" t="s">
        <v>244</v>
      </c>
      <c r="B96" s="178" t="s">
        <v>245</v>
      </c>
      <c r="C96" s="101" t="s">
        <v>244</v>
      </c>
      <c r="D96" s="125">
        <v>0</v>
      </c>
      <c r="E96" s="125">
        <v>0</v>
      </c>
      <c r="F96" s="126" t="str">
        <f t="shared" si="1"/>
        <v>-</v>
      </c>
    </row>
    <row r="97" spans="1:6" s="1" customFormat="1" ht="12.75" customHeight="1" x14ac:dyDescent="0.2">
      <c r="A97" s="188" t="s">
        <v>246</v>
      </c>
      <c r="B97" s="178" t="s">
        <v>247</v>
      </c>
      <c r="C97" s="101" t="s">
        <v>246</v>
      </c>
      <c r="D97" s="125">
        <v>187.14</v>
      </c>
      <c r="E97" s="125">
        <v>0</v>
      </c>
      <c r="F97" s="126">
        <f t="shared" si="1"/>
        <v>0</v>
      </c>
    </row>
    <row r="98" spans="1:6" s="1" customFormat="1" ht="12.75" customHeight="1" x14ac:dyDescent="0.2">
      <c r="A98" s="188" t="s">
        <v>248</v>
      </c>
      <c r="B98" s="178" t="s">
        <v>249</v>
      </c>
      <c r="C98" s="101" t="s">
        <v>248</v>
      </c>
      <c r="D98" s="180">
        <f>SUM(D99:D105)</f>
        <v>0</v>
      </c>
      <c r="E98" s="180">
        <f>SUM(E99:E105)</f>
        <v>0</v>
      </c>
      <c r="F98" s="126" t="str">
        <f t="shared" si="1"/>
        <v>-</v>
      </c>
    </row>
    <row r="99" spans="1:6" s="1" customFormat="1" ht="22.9" customHeight="1" x14ac:dyDescent="0.2">
      <c r="A99" s="188" t="s">
        <v>250</v>
      </c>
      <c r="B99" s="178" t="s">
        <v>251</v>
      </c>
      <c r="C99" s="101" t="s">
        <v>250</v>
      </c>
      <c r="D99" s="125">
        <v>0</v>
      </c>
      <c r="E99" s="125">
        <v>0</v>
      </c>
      <c r="F99" s="126" t="str">
        <f t="shared" si="1"/>
        <v>-</v>
      </c>
    </row>
    <row r="100" spans="1:6" s="1" customFormat="1" ht="22.9" customHeight="1" x14ac:dyDescent="0.2">
      <c r="A100" s="188" t="s">
        <v>252</v>
      </c>
      <c r="B100" s="191" t="s">
        <v>253</v>
      </c>
      <c r="C100" s="101" t="s">
        <v>252</v>
      </c>
      <c r="D100" s="125">
        <v>0</v>
      </c>
      <c r="E100" s="125">
        <v>0</v>
      </c>
      <c r="F100" s="126" t="str">
        <f t="shared" si="1"/>
        <v>-</v>
      </c>
    </row>
    <row r="101" spans="1:6" s="1" customFormat="1" ht="22.9" customHeight="1" x14ac:dyDescent="0.2">
      <c r="A101" s="188" t="s">
        <v>254</v>
      </c>
      <c r="B101" s="191" t="s">
        <v>255</v>
      </c>
      <c r="C101" s="101" t="s">
        <v>254</v>
      </c>
      <c r="D101" s="125">
        <v>0</v>
      </c>
      <c r="E101" s="125">
        <v>0</v>
      </c>
      <c r="F101" s="126" t="str">
        <f t="shared" si="1"/>
        <v>-</v>
      </c>
    </row>
    <row r="102" spans="1:6" s="1" customFormat="1" ht="12" customHeight="1" x14ac:dyDescent="0.2">
      <c r="A102" s="188" t="s">
        <v>256</v>
      </c>
      <c r="B102" s="178" t="s">
        <v>257</v>
      </c>
      <c r="C102" s="101" t="s">
        <v>256</v>
      </c>
      <c r="D102" s="125">
        <v>0</v>
      </c>
      <c r="E102" s="125">
        <v>0</v>
      </c>
      <c r="F102" s="126" t="str">
        <f t="shared" si="1"/>
        <v>-</v>
      </c>
    </row>
    <row r="103" spans="1:6" s="1" customFormat="1" ht="22.9" customHeight="1" x14ac:dyDescent="0.2">
      <c r="A103" s="188" t="s">
        <v>258</v>
      </c>
      <c r="B103" s="191" t="s">
        <v>259</v>
      </c>
      <c r="C103" s="101" t="s">
        <v>258</v>
      </c>
      <c r="D103" s="125">
        <v>0</v>
      </c>
      <c r="E103" s="125">
        <v>0</v>
      </c>
      <c r="F103" s="126" t="str">
        <f t="shared" si="1"/>
        <v>-</v>
      </c>
    </row>
    <row r="104" spans="1:6" s="1" customFormat="1" ht="22.9" customHeight="1" x14ac:dyDescent="0.2">
      <c r="A104" s="188" t="s">
        <v>260</v>
      </c>
      <c r="B104" s="191" t="s">
        <v>261</v>
      </c>
      <c r="C104" s="101" t="s">
        <v>260</v>
      </c>
      <c r="D104" s="125">
        <v>0</v>
      </c>
      <c r="E104" s="125">
        <v>0</v>
      </c>
      <c r="F104" s="126" t="str">
        <f t="shared" si="1"/>
        <v>-</v>
      </c>
    </row>
    <row r="105" spans="1:6" s="1" customFormat="1" ht="12.75" customHeight="1" x14ac:dyDescent="0.2">
      <c r="A105" s="188" t="s">
        <v>262</v>
      </c>
      <c r="B105" s="92" t="s">
        <v>263</v>
      </c>
      <c r="C105" s="101" t="s">
        <v>262</v>
      </c>
      <c r="D105" s="125">
        <v>0</v>
      </c>
      <c r="E105" s="125">
        <v>0</v>
      </c>
      <c r="F105" s="126" t="str">
        <f t="shared" si="1"/>
        <v>-</v>
      </c>
    </row>
    <row r="106" spans="1:6" s="1" customFormat="1" ht="22.9" customHeight="1" x14ac:dyDescent="0.2">
      <c r="A106" s="36" t="s">
        <v>264</v>
      </c>
      <c r="B106" s="178" t="s">
        <v>265</v>
      </c>
      <c r="C106" s="179" t="s">
        <v>264</v>
      </c>
      <c r="D106" s="192">
        <f>D107+D112+D120+D124</f>
        <v>326632.73</v>
      </c>
      <c r="E106" s="192">
        <f>E107+E112+E120+E124</f>
        <v>458668.64</v>
      </c>
      <c r="F106" s="190">
        <f t="shared" si="1"/>
        <v>140.42335561411744</v>
      </c>
    </row>
    <row r="107" spans="1:6" s="1" customFormat="1" ht="12.75" customHeight="1" x14ac:dyDescent="0.2">
      <c r="A107" s="188" t="s">
        <v>266</v>
      </c>
      <c r="B107" s="92" t="s">
        <v>267</v>
      </c>
      <c r="C107" s="101" t="s">
        <v>266</v>
      </c>
      <c r="D107" s="180">
        <f>SUM(D108:D111)</f>
        <v>60519.270000000004</v>
      </c>
      <c r="E107" s="180">
        <f>SUM(E108:E111)</f>
        <v>83119.67</v>
      </c>
      <c r="F107" s="126">
        <f t="shared" si="1"/>
        <v>137.34413848679932</v>
      </c>
    </row>
    <row r="108" spans="1:6" s="1" customFormat="1" ht="12.75" customHeight="1" x14ac:dyDescent="0.2">
      <c r="A108" s="188" t="s">
        <v>268</v>
      </c>
      <c r="B108" s="92" t="s">
        <v>269</v>
      </c>
      <c r="C108" s="101" t="s">
        <v>268</v>
      </c>
      <c r="D108" s="125">
        <v>0</v>
      </c>
      <c r="E108" s="125">
        <v>0</v>
      </c>
      <c r="F108" s="126" t="str">
        <f t="shared" si="1"/>
        <v>-</v>
      </c>
    </row>
    <row r="109" spans="1:6" s="1" customFormat="1" ht="12.75" customHeight="1" x14ac:dyDescent="0.2">
      <c r="A109" s="188" t="s">
        <v>270</v>
      </c>
      <c r="B109" s="92" t="s">
        <v>271</v>
      </c>
      <c r="C109" s="101" t="s">
        <v>270</v>
      </c>
      <c r="D109" s="125">
        <v>8930</v>
      </c>
      <c r="E109" s="125">
        <v>13060</v>
      </c>
      <c r="F109" s="126">
        <f t="shared" si="1"/>
        <v>146.24860022396419</v>
      </c>
    </row>
    <row r="110" spans="1:6" s="1" customFormat="1" ht="12.75" customHeight="1" x14ac:dyDescent="0.2">
      <c r="A110" s="188" t="s">
        <v>272</v>
      </c>
      <c r="B110" s="92" t="s">
        <v>273</v>
      </c>
      <c r="C110" s="101" t="s">
        <v>272</v>
      </c>
      <c r="D110" s="125">
        <v>195.04</v>
      </c>
      <c r="E110" s="125">
        <v>157.37</v>
      </c>
      <c r="F110" s="126">
        <f t="shared" si="1"/>
        <v>80.68601312551273</v>
      </c>
    </row>
    <row r="111" spans="1:6" s="1" customFormat="1" ht="12.75" customHeight="1" x14ac:dyDescent="0.2">
      <c r="A111" s="188" t="s">
        <v>274</v>
      </c>
      <c r="B111" s="92" t="s">
        <v>275</v>
      </c>
      <c r="C111" s="101" t="s">
        <v>274</v>
      </c>
      <c r="D111" s="125">
        <v>51394.23</v>
      </c>
      <c r="E111" s="125">
        <v>69902.3</v>
      </c>
      <c r="F111" s="126">
        <f t="shared" si="1"/>
        <v>136.01196087576369</v>
      </c>
    </row>
    <row r="112" spans="1:6" s="1" customFormat="1" ht="12.75" customHeight="1" x14ac:dyDescent="0.2">
      <c r="A112" s="188" t="s">
        <v>276</v>
      </c>
      <c r="B112" s="92" t="s">
        <v>277</v>
      </c>
      <c r="C112" s="101" t="s">
        <v>276</v>
      </c>
      <c r="D112" s="180">
        <f>SUM(D113:D119)</f>
        <v>50.79</v>
      </c>
      <c r="E112" s="180">
        <f>SUM(E113:E119)</f>
        <v>2759.04</v>
      </c>
      <c r="F112" s="126">
        <f t="shared" si="1"/>
        <v>5432.2504430005911</v>
      </c>
    </row>
    <row r="113" spans="1:6" s="1" customFormat="1" ht="12.75" customHeight="1" x14ac:dyDescent="0.2">
      <c r="A113" s="188" t="s">
        <v>278</v>
      </c>
      <c r="B113" s="92" t="s">
        <v>279</v>
      </c>
      <c r="C113" s="101" t="s">
        <v>278</v>
      </c>
      <c r="D113" s="125">
        <v>0</v>
      </c>
      <c r="E113" s="125">
        <v>0</v>
      </c>
      <c r="F113" s="126" t="str">
        <f t="shared" si="1"/>
        <v>-</v>
      </c>
    </row>
    <row r="114" spans="1:6" s="1" customFormat="1" ht="12.75" customHeight="1" x14ac:dyDescent="0.2">
      <c r="A114" s="188" t="s">
        <v>280</v>
      </c>
      <c r="B114" s="92" t="s">
        <v>281</v>
      </c>
      <c r="C114" s="101" t="s">
        <v>280</v>
      </c>
      <c r="D114" s="125">
        <v>50.79</v>
      </c>
      <c r="E114" s="125">
        <v>2.48</v>
      </c>
      <c r="F114" s="126">
        <f t="shared" si="1"/>
        <v>4.8828509549123842</v>
      </c>
    </row>
    <row r="115" spans="1:6" s="1" customFormat="1" ht="12.75" customHeight="1" x14ac:dyDescent="0.2">
      <c r="A115" s="188" t="s">
        <v>282</v>
      </c>
      <c r="B115" s="92" t="s">
        <v>283</v>
      </c>
      <c r="C115" s="101" t="s">
        <v>282</v>
      </c>
      <c r="D115" s="125">
        <v>0</v>
      </c>
      <c r="E115" s="125">
        <v>0</v>
      </c>
      <c r="F115" s="126" t="str">
        <f t="shared" si="1"/>
        <v>-</v>
      </c>
    </row>
    <row r="116" spans="1:6" s="1" customFormat="1" ht="12.75" customHeight="1" x14ac:dyDescent="0.2">
      <c r="A116" s="188" t="s">
        <v>284</v>
      </c>
      <c r="B116" s="92" t="s">
        <v>285</v>
      </c>
      <c r="C116" s="101" t="s">
        <v>284</v>
      </c>
      <c r="D116" s="125">
        <v>0</v>
      </c>
      <c r="E116" s="125">
        <v>0</v>
      </c>
      <c r="F116" s="126" t="str">
        <f t="shared" si="1"/>
        <v>-</v>
      </c>
    </row>
    <row r="117" spans="1:6" s="1" customFormat="1" ht="12.75" customHeight="1" x14ac:dyDescent="0.2">
      <c r="A117" s="188" t="s">
        <v>286</v>
      </c>
      <c r="B117" s="92" t="s">
        <v>287</v>
      </c>
      <c r="C117" s="101" t="s">
        <v>286</v>
      </c>
      <c r="D117" s="125">
        <v>0</v>
      </c>
      <c r="E117" s="125">
        <v>2756.56</v>
      </c>
      <c r="F117" s="126" t="str">
        <f t="shared" si="1"/>
        <v>-</v>
      </c>
    </row>
    <row r="118" spans="1:6" s="1" customFormat="1" ht="12.75" customHeight="1" x14ac:dyDescent="0.2">
      <c r="A118" s="188" t="s">
        <v>288</v>
      </c>
      <c r="B118" s="92" t="s">
        <v>289</v>
      </c>
      <c r="C118" s="101" t="s">
        <v>288</v>
      </c>
      <c r="D118" s="125">
        <v>0</v>
      </c>
      <c r="E118" s="125">
        <v>0</v>
      </c>
      <c r="F118" s="126" t="str">
        <f t="shared" si="1"/>
        <v>-</v>
      </c>
    </row>
    <row r="119" spans="1:6" s="1" customFormat="1" ht="22.9" customHeight="1" x14ac:dyDescent="0.2">
      <c r="A119" s="188" t="s">
        <v>290</v>
      </c>
      <c r="B119" s="99" t="s">
        <v>291</v>
      </c>
      <c r="C119" s="101" t="s">
        <v>290</v>
      </c>
      <c r="D119" s="125">
        <v>0</v>
      </c>
      <c r="E119" s="125">
        <v>0</v>
      </c>
      <c r="F119" s="126" t="str">
        <f t="shared" si="1"/>
        <v>-</v>
      </c>
    </row>
    <row r="120" spans="1:6" s="1" customFormat="1" ht="12.75" customHeight="1" x14ac:dyDescent="0.2">
      <c r="A120" s="188" t="s">
        <v>292</v>
      </c>
      <c r="B120" s="92" t="s">
        <v>293</v>
      </c>
      <c r="C120" s="101" t="s">
        <v>292</v>
      </c>
      <c r="D120" s="180">
        <f>SUM(D121:D123)</f>
        <v>266062.67</v>
      </c>
      <c r="E120" s="180">
        <f>SUM(E121:E123)</f>
        <v>372789.93</v>
      </c>
      <c r="F120" s="126">
        <f t="shared" si="1"/>
        <v>140.11357925559417</v>
      </c>
    </row>
    <row r="121" spans="1:6" s="1" customFormat="1" ht="12.75" customHeight="1" x14ac:dyDescent="0.2">
      <c r="A121" s="188" t="s">
        <v>294</v>
      </c>
      <c r="B121" s="92" t="s">
        <v>295</v>
      </c>
      <c r="C121" s="101" t="s">
        <v>294</v>
      </c>
      <c r="D121" s="125">
        <v>14016.93</v>
      </c>
      <c r="E121" s="125">
        <v>127950.19</v>
      </c>
      <c r="F121" s="126">
        <f t="shared" si="1"/>
        <v>912.82606105616571</v>
      </c>
    </row>
    <row r="122" spans="1:6" s="1" customFormat="1" ht="12.75" customHeight="1" x14ac:dyDescent="0.2">
      <c r="A122" s="188" t="s">
        <v>296</v>
      </c>
      <c r="B122" s="92" t="s">
        <v>297</v>
      </c>
      <c r="C122" s="101" t="s">
        <v>296</v>
      </c>
      <c r="D122" s="125">
        <v>252045.74</v>
      </c>
      <c r="E122" s="125">
        <v>244839.74</v>
      </c>
      <c r="F122" s="126">
        <f t="shared" si="1"/>
        <v>97.140995122551971</v>
      </c>
    </row>
    <row r="123" spans="1:6" s="1" customFormat="1" ht="12.75" customHeight="1" x14ac:dyDescent="0.2">
      <c r="A123" s="188" t="s">
        <v>298</v>
      </c>
      <c r="B123" s="92" t="s">
        <v>299</v>
      </c>
      <c r="C123" s="101" t="s">
        <v>298</v>
      </c>
      <c r="D123" s="125">
        <v>0</v>
      </c>
      <c r="E123" s="125">
        <v>0</v>
      </c>
      <c r="F123" s="126" t="str">
        <f t="shared" si="1"/>
        <v>-</v>
      </c>
    </row>
    <row r="124" spans="1:6" s="1" customFormat="1" ht="12.75" customHeight="1" x14ac:dyDescent="0.2">
      <c r="A124" s="36" t="s">
        <v>300</v>
      </c>
      <c r="B124" s="178" t="s">
        <v>301</v>
      </c>
      <c r="C124" s="179" t="s">
        <v>300</v>
      </c>
      <c r="D124" s="263">
        <v>0</v>
      </c>
      <c r="E124" s="263">
        <v>0</v>
      </c>
      <c r="F124" s="190" t="str">
        <f t="shared" si="1"/>
        <v>-</v>
      </c>
    </row>
    <row r="125" spans="1:6" s="1" customFormat="1" ht="22.9" customHeight="1" x14ac:dyDescent="0.2">
      <c r="A125" s="188" t="s">
        <v>302</v>
      </c>
      <c r="B125" s="191" t="s">
        <v>303</v>
      </c>
      <c r="C125" s="101" t="s">
        <v>302</v>
      </c>
      <c r="D125" s="180">
        <f>D126+D129</f>
        <v>0</v>
      </c>
      <c r="E125" s="180">
        <f>E126+E129</f>
        <v>0</v>
      </c>
      <c r="F125" s="126" t="str">
        <f t="shared" si="1"/>
        <v>-</v>
      </c>
    </row>
    <row r="126" spans="1:6" s="1" customFormat="1" ht="12.75" customHeight="1" x14ac:dyDescent="0.2">
      <c r="A126" s="188" t="s">
        <v>304</v>
      </c>
      <c r="B126" s="178" t="s">
        <v>305</v>
      </c>
      <c r="C126" s="101" t="s">
        <v>304</v>
      </c>
      <c r="D126" s="180">
        <f>SUM(D127:D128)</f>
        <v>0</v>
      </c>
      <c r="E126" s="180">
        <f>SUM(E127:E128)</f>
        <v>0</v>
      </c>
      <c r="F126" s="126" t="str">
        <f t="shared" si="1"/>
        <v>-</v>
      </c>
    </row>
    <row r="127" spans="1:6" s="1" customFormat="1" ht="12.75" customHeight="1" x14ac:dyDescent="0.2">
      <c r="A127" s="188" t="s">
        <v>306</v>
      </c>
      <c r="B127" s="178" t="s">
        <v>307</v>
      </c>
      <c r="C127" s="101" t="s">
        <v>306</v>
      </c>
      <c r="D127" s="125">
        <v>0</v>
      </c>
      <c r="E127" s="125">
        <v>0</v>
      </c>
      <c r="F127" s="126" t="str">
        <f t="shared" si="1"/>
        <v>-</v>
      </c>
    </row>
    <row r="128" spans="1:6" s="1" customFormat="1" ht="12.75" customHeight="1" x14ac:dyDescent="0.2">
      <c r="A128" s="188" t="s">
        <v>308</v>
      </c>
      <c r="B128" s="178" t="s">
        <v>309</v>
      </c>
      <c r="C128" s="101" t="s">
        <v>308</v>
      </c>
      <c r="D128" s="125">
        <v>0</v>
      </c>
      <c r="E128" s="125">
        <v>0</v>
      </c>
      <c r="F128" s="126" t="str">
        <f t="shared" si="1"/>
        <v>-</v>
      </c>
    </row>
    <row r="129" spans="1:6" s="1" customFormat="1" ht="22.9" customHeight="1" x14ac:dyDescent="0.2">
      <c r="A129" s="188" t="s">
        <v>310</v>
      </c>
      <c r="B129" s="191" t="s">
        <v>311</v>
      </c>
      <c r="C129" s="101" t="s">
        <v>310</v>
      </c>
      <c r="D129" s="180">
        <f>SUM(D130:D133)</f>
        <v>0</v>
      </c>
      <c r="E129" s="180">
        <f>SUM(E130:E133)</f>
        <v>0</v>
      </c>
      <c r="F129" s="126" t="str">
        <f t="shared" si="1"/>
        <v>-</v>
      </c>
    </row>
    <row r="130" spans="1:6" s="1" customFormat="1" ht="12.75" customHeight="1" x14ac:dyDescent="0.2">
      <c r="A130" s="188" t="s">
        <v>312</v>
      </c>
      <c r="B130" s="178" t="s">
        <v>313</v>
      </c>
      <c r="C130" s="101" t="s">
        <v>312</v>
      </c>
      <c r="D130" s="125">
        <v>0</v>
      </c>
      <c r="E130" s="125">
        <v>0</v>
      </c>
      <c r="F130" s="126" t="str">
        <f t="shared" si="1"/>
        <v>-</v>
      </c>
    </row>
    <row r="131" spans="1:6" s="1" customFormat="1" ht="12.75" customHeight="1" x14ac:dyDescent="0.2">
      <c r="A131" s="188" t="s">
        <v>314</v>
      </c>
      <c r="B131" s="191" t="s">
        <v>315</v>
      </c>
      <c r="C131" s="101" t="s">
        <v>314</v>
      </c>
      <c r="D131" s="125">
        <v>0</v>
      </c>
      <c r="E131" s="125">
        <v>0</v>
      </c>
      <c r="F131" s="126" t="str">
        <f t="shared" si="1"/>
        <v>-</v>
      </c>
    </row>
    <row r="132" spans="1:6" s="1" customFormat="1" ht="22.9" customHeight="1" x14ac:dyDescent="0.2">
      <c r="A132" s="188" t="s">
        <v>316</v>
      </c>
      <c r="B132" s="191" t="s">
        <v>317</v>
      </c>
      <c r="C132" s="101" t="s">
        <v>316</v>
      </c>
      <c r="D132" s="125">
        <v>0</v>
      </c>
      <c r="E132" s="125">
        <v>0</v>
      </c>
      <c r="F132" s="126" t="str">
        <f t="shared" si="1"/>
        <v>-</v>
      </c>
    </row>
    <row r="133" spans="1:6" s="1" customFormat="1" ht="22.9" customHeight="1" x14ac:dyDescent="0.2">
      <c r="A133" s="188" t="s">
        <v>318</v>
      </c>
      <c r="B133" s="191" t="s">
        <v>319</v>
      </c>
      <c r="C133" s="101" t="s">
        <v>318</v>
      </c>
      <c r="D133" s="125">
        <v>0</v>
      </c>
      <c r="E133" s="125">
        <v>0</v>
      </c>
      <c r="F133" s="126" t="str">
        <f t="shared" si="1"/>
        <v>-</v>
      </c>
    </row>
    <row r="134" spans="1:6" s="1" customFormat="1" ht="22.9" customHeight="1" x14ac:dyDescent="0.2">
      <c r="A134" s="188" t="s">
        <v>320</v>
      </c>
      <c r="B134" s="191" t="s">
        <v>321</v>
      </c>
      <c r="C134" s="101" t="s">
        <v>320</v>
      </c>
      <c r="D134" s="180">
        <f>D135+D139</f>
        <v>0</v>
      </c>
      <c r="E134" s="180">
        <f>E135+E139</f>
        <v>0</v>
      </c>
      <c r="F134" s="126" t="str">
        <f t="shared" ref="F134:F197" si="2">IF(D134&lt;&gt;0,IF(E134/D134&gt;=100,"&gt;&gt;100",E134/D134*100),"-")</f>
        <v>-</v>
      </c>
    </row>
    <row r="135" spans="1:6" s="1" customFormat="1" ht="22.9" customHeight="1" x14ac:dyDescent="0.2">
      <c r="A135" s="188" t="s">
        <v>322</v>
      </c>
      <c r="B135" s="191" t="s">
        <v>323</v>
      </c>
      <c r="C135" s="101" t="s">
        <v>322</v>
      </c>
      <c r="D135" s="180">
        <f>SUM(D136:D138)</f>
        <v>0</v>
      </c>
      <c r="E135" s="180">
        <f>SUM(E136:E138)</f>
        <v>0</v>
      </c>
      <c r="F135" s="126" t="str">
        <f t="shared" si="2"/>
        <v>-</v>
      </c>
    </row>
    <row r="136" spans="1:6" s="1" customFormat="1" ht="12.75" customHeight="1" x14ac:dyDescent="0.2">
      <c r="A136" s="188" t="s">
        <v>324</v>
      </c>
      <c r="B136" s="178" t="s">
        <v>325</v>
      </c>
      <c r="C136" s="101" t="s">
        <v>324</v>
      </c>
      <c r="D136" s="125">
        <v>0</v>
      </c>
      <c r="E136" s="125">
        <v>0</v>
      </c>
      <c r="F136" s="126" t="str">
        <f t="shared" si="2"/>
        <v>-</v>
      </c>
    </row>
    <row r="137" spans="1:6" s="1" customFormat="1" ht="22.9" customHeight="1" x14ac:dyDescent="0.2">
      <c r="A137" s="188" t="s">
        <v>326</v>
      </c>
      <c r="B137" s="191" t="s">
        <v>327</v>
      </c>
      <c r="C137" s="101" t="s">
        <v>326</v>
      </c>
      <c r="D137" s="125">
        <v>0</v>
      </c>
      <c r="E137" s="125">
        <v>0</v>
      </c>
      <c r="F137" s="126" t="str">
        <f t="shared" si="2"/>
        <v>-</v>
      </c>
    </row>
    <row r="138" spans="1:6" s="1" customFormat="1" ht="22.9" customHeight="1" x14ac:dyDescent="0.2">
      <c r="A138" s="188" t="s">
        <v>328</v>
      </c>
      <c r="B138" s="178" t="s">
        <v>329</v>
      </c>
      <c r="C138" s="101" t="s">
        <v>328</v>
      </c>
      <c r="D138" s="125">
        <v>0</v>
      </c>
      <c r="E138" s="125">
        <v>0</v>
      </c>
      <c r="F138" s="126" t="str">
        <f t="shared" si="2"/>
        <v>-</v>
      </c>
    </row>
    <row r="139" spans="1:6" s="1" customFormat="1" ht="12.75" customHeight="1" x14ac:dyDescent="0.2">
      <c r="A139" s="188" t="s">
        <v>330</v>
      </c>
      <c r="B139" s="178" t="s">
        <v>331</v>
      </c>
      <c r="C139" s="101" t="s">
        <v>330</v>
      </c>
      <c r="D139" s="125">
        <v>0</v>
      </c>
      <c r="E139" s="125">
        <v>0</v>
      </c>
      <c r="F139" s="126" t="str">
        <f t="shared" si="2"/>
        <v>-</v>
      </c>
    </row>
    <row r="140" spans="1:6" s="1" customFormat="1" ht="12.75" customHeight="1" x14ac:dyDescent="0.2">
      <c r="A140" s="188" t="s">
        <v>332</v>
      </c>
      <c r="B140" s="178" t="s">
        <v>333</v>
      </c>
      <c r="C140" s="101" t="s">
        <v>332</v>
      </c>
      <c r="D140" s="180">
        <f>D141+D151</f>
        <v>5961.18</v>
      </c>
      <c r="E140" s="180">
        <f>E141+E151</f>
        <v>5917.12</v>
      </c>
      <c r="F140" s="126">
        <f t="shared" si="2"/>
        <v>99.260884589963723</v>
      </c>
    </row>
    <row r="141" spans="1:6" s="1" customFormat="1" ht="12.75" customHeight="1" x14ac:dyDescent="0.2">
      <c r="A141" s="188" t="s">
        <v>334</v>
      </c>
      <c r="B141" s="178" t="s">
        <v>335</v>
      </c>
      <c r="C141" s="101" t="s">
        <v>334</v>
      </c>
      <c r="D141" s="180">
        <f>SUM(D142:D150)</f>
        <v>30</v>
      </c>
      <c r="E141" s="180">
        <f>SUM(E142:E150)</f>
        <v>2910</v>
      </c>
      <c r="F141" s="126">
        <f t="shared" si="2"/>
        <v>9700</v>
      </c>
    </row>
    <row r="142" spans="1:6" s="1" customFormat="1" ht="12.75" customHeight="1" x14ac:dyDescent="0.2">
      <c r="A142" s="188" t="s">
        <v>336</v>
      </c>
      <c r="B142" s="178" t="s">
        <v>337</v>
      </c>
      <c r="C142" s="101" t="s">
        <v>336</v>
      </c>
      <c r="D142" s="125">
        <v>0</v>
      </c>
      <c r="E142" s="125">
        <v>0</v>
      </c>
      <c r="F142" s="126" t="str">
        <f t="shared" si="2"/>
        <v>-</v>
      </c>
    </row>
    <row r="143" spans="1:6" s="1" customFormat="1" ht="12.75" customHeight="1" x14ac:dyDescent="0.2">
      <c r="A143" s="188" t="s">
        <v>338</v>
      </c>
      <c r="B143" s="178" t="s">
        <v>339</v>
      </c>
      <c r="C143" s="101" t="s">
        <v>338</v>
      </c>
      <c r="D143" s="125">
        <v>0</v>
      </c>
      <c r="E143" s="125">
        <v>0</v>
      </c>
      <c r="F143" s="126" t="str">
        <f t="shared" si="2"/>
        <v>-</v>
      </c>
    </row>
    <row r="144" spans="1:6" s="1" customFormat="1" ht="12.75" customHeight="1" x14ac:dyDescent="0.2">
      <c r="A144" s="188" t="s">
        <v>340</v>
      </c>
      <c r="B144" s="178" t="s">
        <v>341</v>
      </c>
      <c r="C144" s="101" t="s">
        <v>340</v>
      </c>
      <c r="D144" s="125">
        <v>0</v>
      </c>
      <c r="E144" s="125">
        <v>0</v>
      </c>
      <c r="F144" s="126" t="str">
        <f t="shared" si="2"/>
        <v>-</v>
      </c>
    </row>
    <row r="145" spans="1:6" s="1" customFormat="1" ht="12.75" customHeight="1" x14ac:dyDescent="0.2">
      <c r="A145" s="188" t="s">
        <v>342</v>
      </c>
      <c r="B145" s="178" t="s">
        <v>343</v>
      </c>
      <c r="C145" s="101" t="s">
        <v>342</v>
      </c>
      <c r="D145" s="125">
        <v>0</v>
      </c>
      <c r="E145" s="125">
        <v>0</v>
      </c>
      <c r="F145" s="126" t="str">
        <f t="shared" si="2"/>
        <v>-</v>
      </c>
    </row>
    <row r="146" spans="1:6" s="1" customFormat="1" ht="12.75" customHeight="1" x14ac:dyDescent="0.2">
      <c r="A146" s="188" t="s">
        <v>344</v>
      </c>
      <c r="B146" s="178" t="s">
        <v>345</v>
      </c>
      <c r="C146" s="101" t="s">
        <v>344</v>
      </c>
      <c r="D146" s="125">
        <v>30</v>
      </c>
      <c r="E146" s="125">
        <v>2910</v>
      </c>
      <c r="F146" s="126">
        <f t="shared" si="2"/>
        <v>9700</v>
      </c>
    </row>
    <row r="147" spans="1:6" s="1" customFormat="1" ht="12.75" customHeight="1" x14ac:dyDescent="0.2">
      <c r="A147" s="188" t="s">
        <v>346</v>
      </c>
      <c r="B147" s="178" t="s">
        <v>347</v>
      </c>
      <c r="C147" s="101" t="s">
        <v>346</v>
      </c>
      <c r="D147" s="125">
        <v>0</v>
      </c>
      <c r="E147" s="125">
        <v>0</v>
      </c>
      <c r="F147" s="126" t="str">
        <f t="shared" si="2"/>
        <v>-</v>
      </c>
    </row>
    <row r="148" spans="1:6" s="1" customFormat="1" ht="12.75" customHeight="1" x14ac:dyDescent="0.2">
      <c r="A148" s="188" t="s">
        <v>348</v>
      </c>
      <c r="B148" s="178" t="s">
        <v>349</v>
      </c>
      <c r="C148" s="101" t="s">
        <v>348</v>
      </c>
      <c r="D148" s="125">
        <v>0</v>
      </c>
      <c r="E148" s="125">
        <v>0</v>
      </c>
      <c r="F148" s="126" t="str">
        <f t="shared" si="2"/>
        <v>-</v>
      </c>
    </row>
    <row r="149" spans="1:6" s="1" customFormat="1" ht="12.75" customHeight="1" x14ac:dyDescent="0.2">
      <c r="A149" s="188" t="s">
        <v>350</v>
      </c>
      <c r="B149" s="92" t="s">
        <v>351</v>
      </c>
      <c r="C149" s="101" t="s">
        <v>350</v>
      </c>
      <c r="D149" s="125">
        <v>0</v>
      </c>
      <c r="E149" s="125">
        <v>0</v>
      </c>
      <c r="F149" s="126" t="str">
        <f t="shared" si="2"/>
        <v>-</v>
      </c>
    </row>
    <row r="150" spans="1:6" s="1" customFormat="1" ht="12.75" customHeight="1" x14ac:dyDescent="0.2">
      <c r="A150" s="188" t="s">
        <v>352</v>
      </c>
      <c r="B150" s="92" t="s">
        <v>353</v>
      </c>
      <c r="C150" s="101" t="s">
        <v>352</v>
      </c>
      <c r="D150" s="125">
        <v>0</v>
      </c>
      <c r="E150" s="125">
        <v>0</v>
      </c>
      <c r="F150" s="126" t="str">
        <f t="shared" si="2"/>
        <v>-</v>
      </c>
    </row>
    <row r="151" spans="1:6" s="1" customFormat="1" ht="12.75" customHeight="1" x14ac:dyDescent="0.2">
      <c r="A151" s="188" t="s">
        <v>354</v>
      </c>
      <c r="B151" s="92" t="s">
        <v>355</v>
      </c>
      <c r="C151" s="101" t="s">
        <v>354</v>
      </c>
      <c r="D151" s="125">
        <v>5931.18</v>
      </c>
      <c r="E151" s="125">
        <v>3007.12</v>
      </c>
      <c r="F151" s="126">
        <f t="shared" si="2"/>
        <v>50.700197937004098</v>
      </c>
    </row>
    <row r="152" spans="1:6" s="1" customFormat="1" ht="12.75" customHeight="1" x14ac:dyDescent="0.2">
      <c r="A152" s="188" t="s">
        <v>62</v>
      </c>
      <c r="B152" s="92" t="s">
        <v>356</v>
      </c>
      <c r="C152" s="101" t="s">
        <v>62</v>
      </c>
      <c r="D152" s="180">
        <f>D153+D164+D202+D221+D230+D262+D273</f>
        <v>1894687.78</v>
      </c>
      <c r="E152" s="180">
        <f>E153+E164+E202+E221+E230+E262+E273</f>
        <v>1940201.9200000002</v>
      </c>
      <c r="F152" s="126">
        <f t="shared" si="2"/>
        <v>102.40219736889844</v>
      </c>
    </row>
    <row r="153" spans="1:6" s="1" customFormat="1" ht="12.75" customHeight="1" x14ac:dyDescent="0.2">
      <c r="A153" s="188" t="s">
        <v>357</v>
      </c>
      <c r="B153" s="92" t="s">
        <v>358</v>
      </c>
      <c r="C153" s="101" t="s">
        <v>357</v>
      </c>
      <c r="D153" s="180">
        <f>D154+D159+D160</f>
        <v>191916.93000000002</v>
      </c>
      <c r="E153" s="180">
        <f>E154+E159+E160</f>
        <v>263654.43</v>
      </c>
      <c r="F153" s="126">
        <f t="shared" si="2"/>
        <v>137.37945370426672</v>
      </c>
    </row>
    <row r="154" spans="1:6" s="1" customFormat="1" ht="12.75" customHeight="1" x14ac:dyDescent="0.2">
      <c r="A154" s="188" t="s">
        <v>359</v>
      </c>
      <c r="B154" s="92" t="s">
        <v>360</v>
      </c>
      <c r="C154" s="101" t="s">
        <v>359</v>
      </c>
      <c r="D154" s="180">
        <f>SUM(D155:D158)</f>
        <v>157980.04</v>
      </c>
      <c r="E154" s="180">
        <f>SUM(E155:E158)</f>
        <v>214931.67</v>
      </c>
      <c r="F154" s="126">
        <f t="shared" si="2"/>
        <v>136.04988959364741</v>
      </c>
    </row>
    <row r="155" spans="1:6" s="1" customFormat="1" ht="12.75" customHeight="1" x14ac:dyDescent="0.2">
      <c r="A155" s="188" t="s">
        <v>361</v>
      </c>
      <c r="B155" s="92" t="s">
        <v>362</v>
      </c>
      <c r="C155" s="101" t="s">
        <v>361</v>
      </c>
      <c r="D155" s="125">
        <v>157980.04</v>
      </c>
      <c r="E155" s="125">
        <v>214931.67</v>
      </c>
      <c r="F155" s="126">
        <f t="shared" si="2"/>
        <v>136.04988959364741</v>
      </c>
    </row>
    <row r="156" spans="1:6" s="1" customFormat="1" ht="12.75" customHeight="1" x14ac:dyDescent="0.2">
      <c r="A156" s="188" t="s">
        <v>363</v>
      </c>
      <c r="B156" s="92" t="s">
        <v>364</v>
      </c>
      <c r="C156" s="101" t="s">
        <v>363</v>
      </c>
      <c r="D156" s="125">
        <v>0</v>
      </c>
      <c r="E156" s="125">
        <v>0</v>
      </c>
      <c r="F156" s="126" t="str">
        <f t="shared" si="2"/>
        <v>-</v>
      </c>
    </row>
    <row r="157" spans="1:6" s="1" customFormat="1" ht="12.75" customHeight="1" x14ac:dyDescent="0.2">
      <c r="A157" s="188" t="s">
        <v>365</v>
      </c>
      <c r="B157" s="178" t="s">
        <v>366</v>
      </c>
      <c r="C157" s="101" t="s">
        <v>365</v>
      </c>
      <c r="D157" s="125">
        <v>0</v>
      </c>
      <c r="E157" s="125">
        <v>0</v>
      </c>
      <c r="F157" s="126" t="str">
        <f t="shared" si="2"/>
        <v>-</v>
      </c>
    </row>
    <row r="158" spans="1:6" s="1" customFormat="1" ht="12.75" customHeight="1" x14ac:dyDescent="0.2">
      <c r="A158" s="188" t="s">
        <v>367</v>
      </c>
      <c r="B158" s="178" t="s">
        <v>368</v>
      </c>
      <c r="C158" s="101" t="s">
        <v>367</v>
      </c>
      <c r="D158" s="125">
        <v>0</v>
      </c>
      <c r="E158" s="125">
        <v>0</v>
      </c>
      <c r="F158" s="126" t="str">
        <f t="shared" si="2"/>
        <v>-</v>
      </c>
    </row>
    <row r="159" spans="1:6" s="1" customFormat="1" ht="12.75" customHeight="1" x14ac:dyDescent="0.2">
      <c r="A159" s="188" t="s">
        <v>369</v>
      </c>
      <c r="B159" s="178" t="s">
        <v>370</v>
      </c>
      <c r="C159" s="101" t="s">
        <v>369</v>
      </c>
      <c r="D159" s="125">
        <v>8073.91</v>
      </c>
      <c r="E159" s="125">
        <v>13270.03</v>
      </c>
      <c r="F159" s="126">
        <f t="shared" si="2"/>
        <v>164.3569224824156</v>
      </c>
    </row>
    <row r="160" spans="1:6" s="1" customFormat="1" ht="12.75" customHeight="1" x14ac:dyDescent="0.2">
      <c r="A160" s="188" t="s">
        <v>371</v>
      </c>
      <c r="B160" s="178" t="s">
        <v>372</v>
      </c>
      <c r="C160" s="101" t="s">
        <v>371</v>
      </c>
      <c r="D160" s="180">
        <f>SUM(D161:D163)</f>
        <v>25862.98</v>
      </c>
      <c r="E160" s="180">
        <f>SUM(E161:E163)</f>
        <v>35452.730000000003</v>
      </c>
      <c r="F160" s="126">
        <f t="shared" si="2"/>
        <v>137.07906049496231</v>
      </c>
    </row>
    <row r="161" spans="1:6" s="1" customFormat="1" ht="12.75" customHeight="1" x14ac:dyDescent="0.2">
      <c r="A161" s="188" t="s">
        <v>373</v>
      </c>
      <c r="B161" s="178" t="s">
        <v>374</v>
      </c>
      <c r="C161" s="101" t="s">
        <v>373</v>
      </c>
      <c r="D161" s="125">
        <v>0</v>
      </c>
      <c r="E161" s="125">
        <v>0</v>
      </c>
      <c r="F161" s="126" t="str">
        <f t="shared" si="2"/>
        <v>-</v>
      </c>
    </row>
    <row r="162" spans="1:6" s="1" customFormat="1" ht="12.75" customHeight="1" x14ac:dyDescent="0.2">
      <c r="A162" s="188" t="s">
        <v>375</v>
      </c>
      <c r="B162" s="178" t="s">
        <v>376</v>
      </c>
      <c r="C162" s="101" t="s">
        <v>375</v>
      </c>
      <c r="D162" s="125">
        <v>25862.98</v>
      </c>
      <c r="E162" s="125">
        <v>35452.730000000003</v>
      </c>
      <c r="F162" s="126">
        <f t="shared" si="2"/>
        <v>137.07906049496231</v>
      </c>
    </row>
    <row r="163" spans="1:6" s="1" customFormat="1" ht="12.75" customHeight="1" x14ac:dyDescent="0.2">
      <c r="A163" s="188" t="s">
        <v>377</v>
      </c>
      <c r="B163" s="92" t="s">
        <v>378</v>
      </c>
      <c r="C163" s="101" t="s">
        <v>377</v>
      </c>
      <c r="D163" s="125">
        <v>0</v>
      </c>
      <c r="E163" s="125">
        <v>0</v>
      </c>
      <c r="F163" s="126" t="str">
        <f t="shared" si="2"/>
        <v>-</v>
      </c>
    </row>
    <row r="164" spans="1:6" s="1" customFormat="1" ht="12.75" customHeight="1" x14ac:dyDescent="0.2">
      <c r="A164" s="36" t="s">
        <v>379</v>
      </c>
      <c r="B164" s="178" t="s">
        <v>380</v>
      </c>
      <c r="C164" s="101" t="s">
        <v>379</v>
      </c>
      <c r="D164" s="180">
        <f>D165+D170+D178+D188+D189+D194</f>
        <v>641469.32999999996</v>
      </c>
      <c r="E164" s="180">
        <f>E165+E170+E178+E188+E189+E194</f>
        <v>695799.96000000008</v>
      </c>
      <c r="F164" s="126">
        <f t="shared" si="2"/>
        <v>108.46971592546757</v>
      </c>
    </row>
    <row r="165" spans="1:6" s="1" customFormat="1" ht="12.75" customHeight="1" x14ac:dyDescent="0.2">
      <c r="A165" s="188" t="s">
        <v>381</v>
      </c>
      <c r="B165" s="92" t="s">
        <v>382</v>
      </c>
      <c r="C165" s="101" t="s">
        <v>381</v>
      </c>
      <c r="D165" s="180">
        <f>SUM(D166:D169)</f>
        <v>9304.57</v>
      </c>
      <c r="E165" s="180">
        <f>SUM(E166:E169)</f>
        <v>9114.81</v>
      </c>
      <c r="F165" s="126">
        <f t="shared" si="2"/>
        <v>97.960572062975501</v>
      </c>
    </row>
    <row r="166" spans="1:6" s="1" customFormat="1" ht="12.75" customHeight="1" x14ac:dyDescent="0.2">
      <c r="A166" s="188" t="s">
        <v>383</v>
      </c>
      <c r="B166" s="92" t="s">
        <v>384</v>
      </c>
      <c r="C166" s="101" t="s">
        <v>383</v>
      </c>
      <c r="D166" s="125">
        <v>2589.0700000000002</v>
      </c>
      <c r="E166" s="125">
        <v>6045.91</v>
      </c>
      <c r="F166" s="126">
        <f t="shared" si="2"/>
        <v>233.51666814724976</v>
      </c>
    </row>
    <row r="167" spans="1:6" s="1" customFormat="1" ht="12.75" customHeight="1" x14ac:dyDescent="0.2">
      <c r="A167" s="188" t="s">
        <v>385</v>
      </c>
      <c r="B167" s="92" t="s">
        <v>386</v>
      </c>
      <c r="C167" s="101" t="s">
        <v>385</v>
      </c>
      <c r="D167" s="125">
        <v>1968</v>
      </c>
      <c r="E167" s="125">
        <v>1408</v>
      </c>
      <c r="F167" s="126">
        <f t="shared" si="2"/>
        <v>71.544715447154474</v>
      </c>
    </row>
    <row r="168" spans="1:6" s="1" customFormat="1" ht="12.75" customHeight="1" x14ac:dyDescent="0.2">
      <c r="A168" s="188" t="s">
        <v>387</v>
      </c>
      <c r="B168" s="92" t="s">
        <v>388</v>
      </c>
      <c r="C168" s="101" t="s">
        <v>387</v>
      </c>
      <c r="D168" s="125">
        <v>4747.5</v>
      </c>
      <c r="E168" s="125">
        <v>1660.9</v>
      </c>
      <c r="F168" s="126">
        <f t="shared" si="2"/>
        <v>34.984728804634017</v>
      </c>
    </row>
    <row r="169" spans="1:6" s="1" customFormat="1" ht="12.75" customHeight="1" x14ac:dyDescent="0.2">
      <c r="A169" s="188" t="s">
        <v>389</v>
      </c>
      <c r="B169" s="92" t="s">
        <v>390</v>
      </c>
      <c r="C169" s="101" t="s">
        <v>389</v>
      </c>
      <c r="D169" s="125">
        <v>0</v>
      </c>
      <c r="E169" s="125">
        <v>0</v>
      </c>
      <c r="F169" s="126" t="str">
        <f t="shared" si="2"/>
        <v>-</v>
      </c>
    </row>
    <row r="170" spans="1:6" s="1" customFormat="1" ht="12.75" customHeight="1" x14ac:dyDescent="0.2">
      <c r="A170" s="188" t="s">
        <v>391</v>
      </c>
      <c r="B170" s="92" t="s">
        <v>392</v>
      </c>
      <c r="C170" s="101" t="s">
        <v>391</v>
      </c>
      <c r="D170" s="180">
        <f>SUM(D171:D177)</f>
        <v>63653.880000000005</v>
      </c>
      <c r="E170" s="180">
        <f>SUM(E171:E177)</f>
        <v>53380.4</v>
      </c>
      <c r="F170" s="126">
        <f t="shared" si="2"/>
        <v>83.860402539483843</v>
      </c>
    </row>
    <row r="171" spans="1:6" s="1" customFormat="1" ht="12.75" customHeight="1" x14ac:dyDescent="0.2">
      <c r="A171" s="188" t="s">
        <v>393</v>
      </c>
      <c r="B171" s="92" t="s">
        <v>394</v>
      </c>
      <c r="C171" s="101" t="s">
        <v>393</v>
      </c>
      <c r="D171" s="125">
        <v>3821.83</v>
      </c>
      <c r="E171" s="125">
        <v>3489.94</v>
      </c>
      <c r="F171" s="126">
        <f t="shared" si="2"/>
        <v>91.315940269452071</v>
      </c>
    </row>
    <row r="172" spans="1:6" s="1" customFormat="1" ht="12.75" customHeight="1" x14ac:dyDescent="0.2">
      <c r="A172" s="188" t="s">
        <v>395</v>
      </c>
      <c r="B172" s="92" t="s">
        <v>396</v>
      </c>
      <c r="C172" s="101" t="s">
        <v>395</v>
      </c>
      <c r="D172" s="125">
        <v>0</v>
      </c>
      <c r="E172" s="125">
        <v>0</v>
      </c>
      <c r="F172" s="126" t="str">
        <f t="shared" si="2"/>
        <v>-</v>
      </c>
    </row>
    <row r="173" spans="1:6" s="1" customFormat="1" ht="12.75" customHeight="1" x14ac:dyDescent="0.2">
      <c r="A173" s="188" t="s">
        <v>397</v>
      </c>
      <c r="B173" s="178" t="s">
        <v>398</v>
      </c>
      <c r="C173" s="101" t="s">
        <v>397</v>
      </c>
      <c r="D173" s="125">
        <v>53801.36</v>
      </c>
      <c r="E173" s="125">
        <v>43875.4</v>
      </c>
      <c r="F173" s="126">
        <f t="shared" si="2"/>
        <v>81.550726598732822</v>
      </c>
    </row>
    <row r="174" spans="1:6" s="1" customFormat="1" ht="12.75" customHeight="1" x14ac:dyDescent="0.2">
      <c r="A174" s="188" t="s">
        <v>399</v>
      </c>
      <c r="B174" s="178" t="s">
        <v>400</v>
      </c>
      <c r="C174" s="101" t="s">
        <v>399</v>
      </c>
      <c r="D174" s="125">
        <v>6030.69</v>
      </c>
      <c r="E174" s="125">
        <v>4836.8100000000004</v>
      </c>
      <c r="F174" s="126">
        <f t="shared" si="2"/>
        <v>80.203260323445591</v>
      </c>
    </row>
    <row r="175" spans="1:6" s="1" customFormat="1" ht="12.75" customHeight="1" x14ac:dyDescent="0.2">
      <c r="A175" s="188" t="s">
        <v>401</v>
      </c>
      <c r="B175" s="178" t="s">
        <v>402</v>
      </c>
      <c r="C175" s="101" t="s">
        <v>401</v>
      </c>
      <c r="D175" s="125">
        <v>0</v>
      </c>
      <c r="E175" s="125">
        <v>1178.25</v>
      </c>
      <c r="F175" s="126" t="str">
        <f t="shared" si="2"/>
        <v>-</v>
      </c>
    </row>
    <row r="176" spans="1:6" s="1" customFormat="1" ht="12.75" customHeight="1" x14ac:dyDescent="0.2">
      <c r="A176" s="188" t="s">
        <v>403</v>
      </c>
      <c r="B176" s="178" t="s">
        <v>404</v>
      </c>
      <c r="C176" s="101" t="s">
        <v>403</v>
      </c>
      <c r="D176" s="125">
        <v>0</v>
      </c>
      <c r="E176" s="125">
        <v>0</v>
      </c>
      <c r="F176" s="126" t="str">
        <f t="shared" si="2"/>
        <v>-</v>
      </c>
    </row>
    <row r="177" spans="1:6" s="1" customFormat="1" ht="12.75" customHeight="1" x14ac:dyDescent="0.2">
      <c r="A177" s="188" t="s">
        <v>405</v>
      </c>
      <c r="B177" s="178" t="s">
        <v>406</v>
      </c>
      <c r="C177" s="101" t="s">
        <v>405</v>
      </c>
      <c r="D177" s="125">
        <v>0</v>
      </c>
      <c r="E177" s="125">
        <v>0</v>
      </c>
      <c r="F177" s="126" t="str">
        <f t="shared" si="2"/>
        <v>-</v>
      </c>
    </row>
    <row r="178" spans="1:6" s="1" customFormat="1" ht="12.75" customHeight="1" x14ac:dyDescent="0.2">
      <c r="A178" s="188" t="s">
        <v>407</v>
      </c>
      <c r="B178" s="178" t="s">
        <v>408</v>
      </c>
      <c r="C178" s="101" t="s">
        <v>407</v>
      </c>
      <c r="D178" s="180">
        <f>SUM(D179:D187)</f>
        <v>502416.78</v>
      </c>
      <c r="E178" s="180">
        <f>SUM(E179:E187)</f>
        <v>521025.00000000006</v>
      </c>
      <c r="F178" s="126">
        <f t="shared" si="2"/>
        <v>103.70374174206522</v>
      </c>
    </row>
    <row r="179" spans="1:6" s="1" customFormat="1" ht="12.75" customHeight="1" x14ac:dyDescent="0.2">
      <c r="A179" s="188" t="s">
        <v>409</v>
      </c>
      <c r="B179" s="178" t="s">
        <v>410</v>
      </c>
      <c r="C179" s="101" t="s">
        <v>409</v>
      </c>
      <c r="D179" s="125">
        <v>7257.83</v>
      </c>
      <c r="E179" s="125">
        <v>11020.03</v>
      </c>
      <c r="F179" s="126">
        <f t="shared" si="2"/>
        <v>151.83643044821937</v>
      </c>
    </row>
    <row r="180" spans="1:6" s="1" customFormat="1" ht="12.75" customHeight="1" x14ac:dyDescent="0.2">
      <c r="A180" s="188" t="s">
        <v>411</v>
      </c>
      <c r="B180" s="178" t="s">
        <v>412</v>
      </c>
      <c r="C180" s="101" t="s">
        <v>411</v>
      </c>
      <c r="D180" s="125">
        <v>100354.41</v>
      </c>
      <c r="E180" s="125">
        <v>133391.57999999999</v>
      </c>
      <c r="F180" s="126">
        <f t="shared" si="2"/>
        <v>132.9204964684661</v>
      </c>
    </row>
    <row r="181" spans="1:6" s="1" customFormat="1" ht="12.75" customHeight="1" x14ac:dyDescent="0.2">
      <c r="A181" s="188" t="s">
        <v>413</v>
      </c>
      <c r="B181" s="178" t="s">
        <v>414</v>
      </c>
      <c r="C181" s="101" t="s">
        <v>413</v>
      </c>
      <c r="D181" s="125">
        <v>6604.73</v>
      </c>
      <c r="E181" s="125">
        <v>5941.38</v>
      </c>
      <c r="F181" s="126">
        <f t="shared" si="2"/>
        <v>89.956440308687874</v>
      </c>
    </row>
    <row r="182" spans="1:6" s="1" customFormat="1" ht="12.75" customHeight="1" x14ac:dyDescent="0.2">
      <c r="A182" s="188" t="s">
        <v>415</v>
      </c>
      <c r="B182" s="178" t="s">
        <v>416</v>
      </c>
      <c r="C182" s="101" t="s">
        <v>415</v>
      </c>
      <c r="D182" s="125">
        <v>158762.01</v>
      </c>
      <c r="E182" s="125">
        <v>153766.41</v>
      </c>
      <c r="F182" s="126">
        <f t="shared" si="2"/>
        <v>96.853403405512438</v>
      </c>
    </row>
    <row r="183" spans="1:6" s="1" customFormat="1" ht="12.75" customHeight="1" x14ac:dyDescent="0.2">
      <c r="A183" s="188" t="s">
        <v>417</v>
      </c>
      <c r="B183" s="92" t="s">
        <v>418</v>
      </c>
      <c r="C183" s="101" t="s">
        <v>417</v>
      </c>
      <c r="D183" s="125">
        <v>25779.52</v>
      </c>
      <c r="E183" s="125">
        <v>39625.4</v>
      </c>
      <c r="F183" s="126">
        <f t="shared" si="2"/>
        <v>153.70883554077034</v>
      </c>
    </row>
    <row r="184" spans="1:6" s="1" customFormat="1" ht="12.75" customHeight="1" x14ac:dyDescent="0.2">
      <c r="A184" s="188" t="s">
        <v>419</v>
      </c>
      <c r="B184" s="92" t="s">
        <v>420</v>
      </c>
      <c r="C184" s="101" t="s">
        <v>419</v>
      </c>
      <c r="D184" s="125">
        <v>0</v>
      </c>
      <c r="E184" s="125">
        <v>0</v>
      </c>
      <c r="F184" s="126" t="str">
        <f t="shared" si="2"/>
        <v>-</v>
      </c>
    </row>
    <row r="185" spans="1:6" s="1" customFormat="1" ht="12.75" customHeight="1" x14ac:dyDescent="0.2">
      <c r="A185" s="188" t="s">
        <v>421</v>
      </c>
      <c r="B185" s="92" t="s">
        <v>422</v>
      </c>
      <c r="C185" s="101" t="s">
        <v>421</v>
      </c>
      <c r="D185" s="125">
        <v>110320.75</v>
      </c>
      <c r="E185" s="125">
        <v>100178.33</v>
      </c>
      <c r="F185" s="126">
        <f t="shared" si="2"/>
        <v>90.806425808381476</v>
      </c>
    </row>
    <row r="186" spans="1:6" s="1" customFormat="1" ht="12.75" customHeight="1" x14ac:dyDescent="0.2">
      <c r="A186" s="188" t="s">
        <v>423</v>
      </c>
      <c r="B186" s="92" t="s">
        <v>424</v>
      </c>
      <c r="C186" s="101" t="s">
        <v>423</v>
      </c>
      <c r="D186" s="125">
        <v>16393.560000000001</v>
      </c>
      <c r="E186" s="125">
        <v>17574.419999999998</v>
      </c>
      <c r="F186" s="126">
        <f t="shared" si="2"/>
        <v>107.20319442512789</v>
      </c>
    </row>
    <row r="187" spans="1:6" s="1" customFormat="1" ht="12.75" customHeight="1" x14ac:dyDescent="0.2">
      <c r="A187" s="188" t="s">
        <v>425</v>
      </c>
      <c r="B187" s="92" t="s">
        <v>426</v>
      </c>
      <c r="C187" s="101" t="s">
        <v>425</v>
      </c>
      <c r="D187" s="125">
        <v>76943.97</v>
      </c>
      <c r="E187" s="125">
        <v>59527.45</v>
      </c>
      <c r="F187" s="126">
        <f t="shared" si="2"/>
        <v>77.364671981443109</v>
      </c>
    </row>
    <row r="188" spans="1:6" s="1" customFormat="1" ht="12.75" customHeight="1" x14ac:dyDescent="0.2">
      <c r="A188" s="188" t="s">
        <v>427</v>
      </c>
      <c r="B188" s="92" t="s">
        <v>428</v>
      </c>
      <c r="C188" s="101" t="s">
        <v>427</v>
      </c>
      <c r="D188" s="125">
        <v>0</v>
      </c>
      <c r="E188" s="125">
        <v>0</v>
      </c>
      <c r="F188" s="126" t="str">
        <f t="shared" si="2"/>
        <v>-</v>
      </c>
    </row>
    <row r="189" spans="1:6" s="1" customFormat="1" ht="22.9" customHeight="1" x14ac:dyDescent="0.2">
      <c r="A189" s="36" t="s">
        <v>429</v>
      </c>
      <c r="B189" s="178" t="s">
        <v>430</v>
      </c>
      <c r="C189" s="179" t="s">
        <v>429</v>
      </c>
      <c r="D189" s="180">
        <f>SUM(D190:D193)</f>
        <v>0</v>
      </c>
      <c r="E189" s="180">
        <f>SUM(E190:E193)</f>
        <v>0</v>
      </c>
      <c r="F189" s="126" t="str">
        <f t="shared" si="2"/>
        <v>-</v>
      </c>
    </row>
    <row r="190" spans="1:6" s="1" customFormat="1" ht="12.75" customHeight="1" x14ac:dyDescent="0.2">
      <c r="A190" s="36" t="s">
        <v>431</v>
      </c>
      <c r="B190" s="178" t="s">
        <v>432</v>
      </c>
      <c r="C190" s="179" t="s">
        <v>431</v>
      </c>
      <c r="D190" s="263">
        <v>0</v>
      </c>
      <c r="E190" s="263">
        <v>0</v>
      </c>
      <c r="F190" s="190" t="str">
        <f t="shared" si="2"/>
        <v>-</v>
      </c>
    </row>
    <row r="191" spans="1:6" s="1" customFormat="1" ht="12.75" customHeight="1" x14ac:dyDescent="0.2">
      <c r="A191" s="36" t="s">
        <v>433</v>
      </c>
      <c r="B191" s="178" t="s">
        <v>434</v>
      </c>
      <c r="C191" s="179" t="s">
        <v>433</v>
      </c>
      <c r="D191" s="263">
        <v>0</v>
      </c>
      <c r="E191" s="263">
        <v>0</v>
      </c>
      <c r="F191" s="190" t="str">
        <f t="shared" si="2"/>
        <v>-</v>
      </c>
    </row>
    <row r="192" spans="1:6" s="1" customFormat="1" ht="12.75" customHeight="1" x14ac:dyDescent="0.2">
      <c r="A192" s="36" t="s">
        <v>435</v>
      </c>
      <c r="B192" s="178" t="s">
        <v>436</v>
      </c>
      <c r="C192" s="179" t="s">
        <v>435</v>
      </c>
      <c r="D192" s="263">
        <v>0</v>
      </c>
      <c r="E192" s="263">
        <v>0</v>
      </c>
      <c r="F192" s="190" t="str">
        <f t="shared" si="2"/>
        <v>-</v>
      </c>
    </row>
    <row r="193" spans="1:6" s="1" customFormat="1" ht="12.75" customHeight="1" x14ac:dyDescent="0.2">
      <c r="A193" s="36" t="s">
        <v>437</v>
      </c>
      <c r="B193" s="178" t="s">
        <v>438</v>
      </c>
      <c r="C193" s="179" t="s">
        <v>437</v>
      </c>
      <c r="D193" s="263">
        <v>0</v>
      </c>
      <c r="E193" s="263">
        <v>0</v>
      </c>
      <c r="F193" s="190" t="str">
        <f t="shared" si="2"/>
        <v>-</v>
      </c>
    </row>
    <row r="194" spans="1:6" s="1" customFormat="1" ht="12.75" customHeight="1" x14ac:dyDescent="0.2">
      <c r="A194" s="188" t="s">
        <v>439</v>
      </c>
      <c r="B194" s="92" t="s">
        <v>440</v>
      </c>
      <c r="C194" s="101" t="s">
        <v>439</v>
      </c>
      <c r="D194" s="180">
        <f>SUM(D195:D201)</f>
        <v>66094.100000000006</v>
      </c>
      <c r="E194" s="180">
        <f>SUM(E195:E201)</f>
        <v>112279.75</v>
      </c>
      <c r="F194" s="126">
        <f t="shared" si="2"/>
        <v>169.87862759308319</v>
      </c>
    </row>
    <row r="195" spans="1:6" s="1" customFormat="1" ht="12.75" customHeight="1" x14ac:dyDescent="0.2">
      <c r="A195" s="188" t="s">
        <v>441</v>
      </c>
      <c r="B195" s="99" t="s">
        <v>442</v>
      </c>
      <c r="C195" s="101" t="s">
        <v>441</v>
      </c>
      <c r="D195" s="125">
        <v>13127.56</v>
      </c>
      <c r="E195" s="125">
        <v>1203.3399999999999</v>
      </c>
      <c r="F195" s="126">
        <f t="shared" si="2"/>
        <v>9.1665168546173081</v>
      </c>
    </row>
    <row r="196" spans="1:6" s="1" customFormat="1" ht="12.75" customHeight="1" x14ac:dyDescent="0.2">
      <c r="A196" s="188" t="s">
        <v>443</v>
      </c>
      <c r="B196" s="92" t="s">
        <v>444</v>
      </c>
      <c r="C196" s="101" t="s">
        <v>443</v>
      </c>
      <c r="D196" s="125">
        <v>5942.13</v>
      </c>
      <c r="E196" s="125">
        <v>5314.22</v>
      </c>
      <c r="F196" s="126">
        <f t="shared" si="2"/>
        <v>89.432913786807092</v>
      </c>
    </row>
    <row r="197" spans="1:6" s="1" customFormat="1" ht="12.75" customHeight="1" x14ac:dyDescent="0.2">
      <c r="A197" s="188" t="s">
        <v>445</v>
      </c>
      <c r="B197" s="92" t="s">
        <v>446</v>
      </c>
      <c r="C197" s="101" t="s">
        <v>445</v>
      </c>
      <c r="D197" s="125">
        <v>23994.87</v>
      </c>
      <c r="E197" s="125">
        <v>19973.060000000001</v>
      </c>
      <c r="F197" s="126">
        <f t="shared" si="2"/>
        <v>83.238875643002032</v>
      </c>
    </row>
    <row r="198" spans="1:6" s="1" customFormat="1" ht="12.75" customHeight="1" x14ac:dyDescent="0.2">
      <c r="A198" s="188" t="s">
        <v>447</v>
      </c>
      <c r="B198" s="92" t="s">
        <v>448</v>
      </c>
      <c r="C198" s="101" t="s">
        <v>447</v>
      </c>
      <c r="D198" s="125">
        <v>6765.37</v>
      </c>
      <c r="E198" s="125">
        <v>6905.08</v>
      </c>
      <c r="F198" s="126">
        <f t="shared" ref="F198:F261" si="3">IF(D198&lt;&gt;0,IF(E198/D198&gt;=100,"&gt;&gt;100",E198/D198*100),"-")</f>
        <v>102.06507552432463</v>
      </c>
    </row>
    <row r="199" spans="1:6" s="1" customFormat="1" ht="12.75" customHeight="1" x14ac:dyDescent="0.2">
      <c r="A199" s="188" t="s">
        <v>449</v>
      </c>
      <c r="B199" s="92" t="s">
        <v>450</v>
      </c>
      <c r="C199" s="101" t="s">
        <v>449</v>
      </c>
      <c r="D199" s="125">
        <v>0</v>
      </c>
      <c r="E199" s="125">
        <v>0</v>
      </c>
      <c r="F199" s="126" t="str">
        <f t="shared" si="3"/>
        <v>-</v>
      </c>
    </row>
    <row r="200" spans="1:6" s="1" customFormat="1" ht="12.75" customHeight="1" x14ac:dyDescent="0.2">
      <c r="A200" s="188" t="s">
        <v>451</v>
      </c>
      <c r="B200" s="92" t="s">
        <v>452</v>
      </c>
      <c r="C200" s="101" t="s">
        <v>451</v>
      </c>
      <c r="D200" s="125">
        <v>0</v>
      </c>
      <c r="E200" s="125">
        <v>62128.55</v>
      </c>
      <c r="F200" s="126" t="str">
        <f t="shared" si="3"/>
        <v>-</v>
      </c>
    </row>
    <row r="201" spans="1:6" s="1" customFormat="1" ht="12.75" customHeight="1" x14ac:dyDescent="0.2">
      <c r="A201" s="188" t="s">
        <v>453</v>
      </c>
      <c r="B201" s="92" t="s">
        <v>454</v>
      </c>
      <c r="C201" s="101" t="s">
        <v>453</v>
      </c>
      <c r="D201" s="125">
        <v>16264.17</v>
      </c>
      <c r="E201" s="125">
        <v>16755.5</v>
      </c>
      <c r="F201" s="126">
        <f t="shared" si="3"/>
        <v>103.02093497547062</v>
      </c>
    </row>
    <row r="202" spans="1:6" s="1" customFormat="1" ht="12.75" customHeight="1" x14ac:dyDescent="0.2">
      <c r="A202" s="188" t="s">
        <v>455</v>
      </c>
      <c r="B202" s="99" t="s">
        <v>456</v>
      </c>
      <c r="C202" s="101" t="s">
        <v>455</v>
      </c>
      <c r="D202" s="180">
        <f>D203+D208+D216</f>
        <v>217573.72</v>
      </c>
      <c r="E202" s="180">
        <f>E203+E208+E216</f>
        <v>20873.169999999998</v>
      </c>
      <c r="F202" s="126">
        <f t="shared" si="3"/>
        <v>9.5936080883297841</v>
      </c>
    </row>
    <row r="203" spans="1:6" s="1" customFormat="1" ht="12.75" customHeight="1" x14ac:dyDescent="0.2">
      <c r="A203" s="188" t="s">
        <v>457</v>
      </c>
      <c r="B203" s="92" t="s">
        <v>458</v>
      </c>
      <c r="C203" s="101" t="s">
        <v>457</v>
      </c>
      <c r="D203" s="180">
        <f>SUM(D204:D207)</f>
        <v>0</v>
      </c>
      <c r="E203" s="180">
        <f>SUM(E204:E207)</f>
        <v>0</v>
      </c>
      <c r="F203" s="126" t="str">
        <f t="shared" si="3"/>
        <v>-</v>
      </c>
    </row>
    <row r="204" spans="1:6" s="1" customFormat="1" ht="12.75" customHeight="1" x14ac:dyDescent="0.2">
      <c r="A204" s="188" t="s">
        <v>459</v>
      </c>
      <c r="B204" s="92" t="s">
        <v>460</v>
      </c>
      <c r="C204" s="101" t="s">
        <v>459</v>
      </c>
      <c r="D204" s="125">
        <v>0</v>
      </c>
      <c r="E204" s="125">
        <v>0</v>
      </c>
      <c r="F204" s="126" t="str">
        <f t="shared" si="3"/>
        <v>-</v>
      </c>
    </row>
    <row r="205" spans="1:6" s="1" customFormat="1" ht="12.75" customHeight="1" x14ac:dyDescent="0.2">
      <c r="A205" s="188" t="s">
        <v>461</v>
      </c>
      <c r="B205" s="92" t="s">
        <v>462</v>
      </c>
      <c r="C205" s="101" t="s">
        <v>461</v>
      </c>
      <c r="D205" s="125">
        <v>0</v>
      </c>
      <c r="E205" s="125">
        <v>0</v>
      </c>
      <c r="F205" s="126" t="str">
        <f t="shared" si="3"/>
        <v>-</v>
      </c>
    </row>
    <row r="206" spans="1:6" s="1" customFormat="1" ht="12.75" customHeight="1" x14ac:dyDescent="0.2">
      <c r="A206" s="188" t="s">
        <v>463</v>
      </c>
      <c r="B206" s="92" t="s">
        <v>464</v>
      </c>
      <c r="C206" s="101" t="s">
        <v>463</v>
      </c>
      <c r="D206" s="125">
        <v>0</v>
      </c>
      <c r="E206" s="125">
        <v>0</v>
      </c>
      <c r="F206" s="126" t="str">
        <f t="shared" si="3"/>
        <v>-</v>
      </c>
    </row>
    <row r="207" spans="1:6" s="1" customFormat="1" ht="12.75" customHeight="1" x14ac:dyDescent="0.2">
      <c r="A207" s="188" t="s">
        <v>465</v>
      </c>
      <c r="B207" s="92" t="s">
        <v>466</v>
      </c>
      <c r="C207" s="101" t="s">
        <v>465</v>
      </c>
      <c r="D207" s="125">
        <v>0</v>
      </c>
      <c r="E207" s="125">
        <v>0</v>
      </c>
      <c r="F207" s="126" t="str">
        <f t="shared" si="3"/>
        <v>-</v>
      </c>
    </row>
    <row r="208" spans="1:6" s="1" customFormat="1" ht="12.75" customHeight="1" x14ac:dyDescent="0.2">
      <c r="A208" s="188" t="s">
        <v>467</v>
      </c>
      <c r="B208" s="92" t="s">
        <v>468</v>
      </c>
      <c r="C208" s="101" t="s">
        <v>467</v>
      </c>
      <c r="D208" s="180">
        <f>SUM(D209:D215)</f>
        <v>0</v>
      </c>
      <c r="E208" s="180">
        <f>SUM(E209:E215)</f>
        <v>0</v>
      </c>
      <c r="F208" s="126" t="str">
        <f t="shared" si="3"/>
        <v>-</v>
      </c>
    </row>
    <row r="209" spans="1:6" s="1" customFormat="1" ht="22.9" customHeight="1" x14ac:dyDescent="0.2">
      <c r="A209" s="188" t="s">
        <v>469</v>
      </c>
      <c r="B209" s="92" t="s">
        <v>470</v>
      </c>
      <c r="C209" s="101" t="s">
        <v>469</v>
      </c>
      <c r="D209" s="125">
        <v>0</v>
      </c>
      <c r="E209" s="125">
        <v>0</v>
      </c>
      <c r="F209" s="126" t="str">
        <f t="shared" si="3"/>
        <v>-</v>
      </c>
    </row>
    <row r="210" spans="1:6" s="1" customFormat="1" ht="22.9" customHeight="1" x14ac:dyDescent="0.2">
      <c r="A210" s="188" t="s">
        <v>471</v>
      </c>
      <c r="B210" s="99" t="s">
        <v>472</v>
      </c>
      <c r="C210" s="101" t="s">
        <v>471</v>
      </c>
      <c r="D210" s="125">
        <v>0</v>
      </c>
      <c r="E210" s="125">
        <v>0</v>
      </c>
      <c r="F210" s="126" t="str">
        <f t="shared" si="3"/>
        <v>-</v>
      </c>
    </row>
    <row r="211" spans="1:6" s="1" customFormat="1" ht="22.9" customHeight="1" x14ac:dyDescent="0.2">
      <c r="A211" s="188" t="s">
        <v>473</v>
      </c>
      <c r="B211" s="99" t="s">
        <v>474</v>
      </c>
      <c r="C211" s="101" t="s">
        <v>473</v>
      </c>
      <c r="D211" s="125">
        <v>0</v>
      </c>
      <c r="E211" s="125">
        <v>0</v>
      </c>
      <c r="F211" s="126" t="str">
        <f t="shared" si="3"/>
        <v>-</v>
      </c>
    </row>
    <row r="212" spans="1:6" s="1" customFormat="1" ht="12.75" customHeight="1" x14ac:dyDescent="0.2">
      <c r="A212" s="188" t="s">
        <v>475</v>
      </c>
      <c r="B212" s="92" t="s">
        <v>476</v>
      </c>
      <c r="C212" s="101" t="s">
        <v>475</v>
      </c>
      <c r="D212" s="125">
        <v>0</v>
      </c>
      <c r="E212" s="125">
        <v>0</v>
      </c>
      <c r="F212" s="126" t="str">
        <f t="shared" si="3"/>
        <v>-</v>
      </c>
    </row>
    <row r="213" spans="1:6" s="1" customFormat="1" ht="12.75" customHeight="1" x14ac:dyDescent="0.2">
      <c r="A213" s="188" t="s">
        <v>477</v>
      </c>
      <c r="B213" s="92" t="s">
        <v>478</v>
      </c>
      <c r="C213" s="101" t="s">
        <v>477</v>
      </c>
      <c r="D213" s="125">
        <v>0</v>
      </c>
      <c r="E213" s="125">
        <v>0</v>
      </c>
      <c r="F213" s="126" t="str">
        <f t="shared" si="3"/>
        <v>-</v>
      </c>
    </row>
    <row r="214" spans="1:6" s="1" customFormat="1" ht="22.9" customHeight="1" x14ac:dyDescent="0.2">
      <c r="A214" s="188" t="s">
        <v>479</v>
      </c>
      <c r="B214" s="92" t="s">
        <v>480</v>
      </c>
      <c r="C214" s="101" t="s">
        <v>479</v>
      </c>
      <c r="D214" s="125">
        <v>0</v>
      </c>
      <c r="E214" s="125">
        <v>0</v>
      </c>
      <c r="F214" s="126" t="str">
        <f t="shared" si="3"/>
        <v>-</v>
      </c>
    </row>
    <row r="215" spans="1:6" s="1" customFormat="1" ht="12.75" customHeight="1" x14ac:dyDescent="0.2">
      <c r="A215" s="188" t="s">
        <v>481</v>
      </c>
      <c r="B215" s="92" t="s">
        <v>482</v>
      </c>
      <c r="C215" s="101" t="s">
        <v>481</v>
      </c>
      <c r="D215" s="125">
        <v>0</v>
      </c>
      <c r="E215" s="125">
        <v>0</v>
      </c>
      <c r="F215" s="126" t="str">
        <f t="shared" si="3"/>
        <v>-</v>
      </c>
    </row>
    <row r="216" spans="1:6" s="1" customFormat="1" ht="12.75" customHeight="1" x14ac:dyDescent="0.2">
      <c r="A216" s="188" t="s">
        <v>483</v>
      </c>
      <c r="B216" s="178" t="s">
        <v>484</v>
      </c>
      <c r="C216" s="101" t="s">
        <v>483</v>
      </c>
      <c r="D216" s="180">
        <f>SUM(D217:D220)</f>
        <v>217573.72</v>
      </c>
      <c r="E216" s="180">
        <f>SUM(E217:E220)</f>
        <v>20873.169999999998</v>
      </c>
      <c r="F216" s="126">
        <f t="shared" si="3"/>
        <v>9.5936080883297841</v>
      </c>
    </row>
    <row r="217" spans="1:6" s="1" customFormat="1" ht="12.75" customHeight="1" x14ac:dyDescent="0.2">
      <c r="A217" s="188" t="s">
        <v>485</v>
      </c>
      <c r="B217" s="191" t="s">
        <v>486</v>
      </c>
      <c r="C217" s="101" t="s">
        <v>485</v>
      </c>
      <c r="D217" s="125">
        <v>2288.25</v>
      </c>
      <c r="E217" s="125">
        <v>1871.15</v>
      </c>
      <c r="F217" s="126">
        <f t="shared" si="3"/>
        <v>81.772096580356163</v>
      </c>
    </row>
    <row r="218" spans="1:6" s="1" customFormat="1" ht="12.75" customHeight="1" x14ac:dyDescent="0.2">
      <c r="A218" s="188" t="s">
        <v>487</v>
      </c>
      <c r="B218" s="178" t="s">
        <v>488</v>
      </c>
      <c r="C218" s="101" t="s">
        <v>487</v>
      </c>
      <c r="D218" s="125">
        <v>0</v>
      </c>
      <c r="E218" s="125">
        <v>0</v>
      </c>
      <c r="F218" s="126" t="str">
        <f t="shared" si="3"/>
        <v>-</v>
      </c>
    </row>
    <row r="219" spans="1:6" s="1" customFormat="1" ht="12.75" customHeight="1" x14ac:dyDescent="0.2">
      <c r="A219" s="188" t="s">
        <v>489</v>
      </c>
      <c r="B219" s="178" t="s">
        <v>490</v>
      </c>
      <c r="C219" s="101" t="s">
        <v>489</v>
      </c>
      <c r="D219" s="125">
        <v>196.9</v>
      </c>
      <c r="E219" s="125">
        <v>2.02</v>
      </c>
      <c r="F219" s="126">
        <f t="shared" si="3"/>
        <v>1.0259014728288471</v>
      </c>
    </row>
    <row r="220" spans="1:6" s="1" customFormat="1" ht="12.75" customHeight="1" x14ac:dyDescent="0.2">
      <c r="A220" s="188" t="s">
        <v>491</v>
      </c>
      <c r="B220" s="178" t="s">
        <v>492</v>
      </c>
      <c r="C220" s="101" t="s">
        <v>491</v>
      </c>
      <c r="D220" s="125">
        <v>215088.57</v>
      </c>
      <c r="E220" s="125">
        <v>19000</v>
      </c>
      <c r="F220" s="126">
        <f t="shared" si="3"/>
        <v>8.8335702822330351</v>
      </c>
    </row>
    <row r="221" spans="1:6" s="1" customFormat="1" ht="12.75" customHeight="1" x14ac:dyDescent="0.2">
      <c r="A221" s="188" t="s">
        <v>493</v>
      </c>
      <c r="B221" s="178" t="s">
        <v>494</v>
      </c>
      <c r="C221" s="101" t="s">
        <v>493</v>
      </c>
      <c r="D221" s="180">
        <f>D222+D225+D229</f>
        <v>1345.9</v>
      </c>
      <c r="E221" s="180">
        <f>E222+E225+E229</f>
        <v>2427.66</v>
      </c>
      <c r="F221" s="126">
        <f t="shared" si="3"/>
        <v>180.37447061445872</v>
      </c>
    </row>
    <row r="222" spans="1:6" s="1" customFormat="1" ht="22.9" customHeight="1" x14ac:dyDescent="0.2">
      <c r="A222" s="188" t="s">
        <v>495</v>
      </c>
      <c r="B222" s="178" t="s">
        <v>496</v>
      </c>
      <c r="C222" s="101" t="s">
        <v>495</v>
      </c>
      <c r="D222" s="180">
        <f>SUM(D223:D224)</f>
        <v>0</v>
      </c>
      <c r="E222" s="180">
        <f>SUM(E223:E224)</f>
        <v>0</v>
      </c>
      <c r="F222" s="126" t="str">
        <f t="shared" si="3"/>
        <v>-</v>
      </c>
    </row>
    <row r="223" spans="1:6" s="1" customFormat="1" ht="12.75" customHeight="1" x14ac:dyDescent="0.2">
      <c r="A223" s="188" t="s">
        <v>497</v>
      </c>
      <c r="B223" s="178" t="s">
        <v>498</v>
      </c>
      <c r="C223" s="101" t="s">
        <v>497</v>
      </c>
      <c r="D223" s="125">
        <v>0</v>
      </c>
      <c r="E223" s="125">
        <v>0</v>
      </c>
      <c r="F223" s="126" t="str">
        <f t="shared" si="3"/>
        <v>-</v>
      </c>
    </row>
    <row r="224" spans="1:6" s="1" customFormat="1" ht="12.75" customHeight="1" x14ac:dyDescent="0.2">
      <c r="A224" s="188" t="s">
        <v>499</v>
      </c>
      <c r="B224" s="178" t="s">
        <v>500</v>
      </c>
      <c r="C224" s="101" t="s">
        <v>499</v>
      </c>
      <c r="D224" s="125">
        <v>0</v>
      </c>
      <c r="E224" s="125">
        <v>0</v>
      </c>
      <c r="F224" s="126" t="str">
        <f t="shared" si="3"/>
        <v>-</v>
      </c>
    </row>
    <row r="225" spans="1:6" s="1" customFormat="1" ht="34.15" customHeight="1" x14ac:dyDescent="0.2">
      <c r="A225" s="188" t="s">
        <v>501</v>
      </c>
      <c r="B225" s="178" t="s">
        <v>502</v>
      </c>
      <c r="C225" s="101" t="s">
        <v>501</v>
      </c>
      <c r="D225" s="180">
        <f>SUM(D226:D228)</f>
        <v>1345.9</v>
      </c>
      <c r="E225" s="180">
        <f>SUM(E226:E228)</f>
        <v>2427.66</v>
      </c>
      <c r="F225" s="126">
        <f t="shared" si="3"/>
        <v>180.37447061445872</v>
      </c>
    </row>
    <row r="226" spans="1:6" s="1" customFormat="1" ht="12.75" customHeight="1" x14ac:dyDescent="0.2">
      <c r="A226" s="188" t="s">
        <v>503</v>
      </c>
      <c r="B226" s="178" t="s">
        <v>504</v>
      </c>
      <c r="C226" s="101" t="s">
        <v>503</v>
      </c>
      <c r="D226" s="125">
        <v>0</v>
      </c>
      <c r="E226" s="125">
        <v>0</v>
      </c>
      <c r="F226" s="126" t="str">
        <f t="shared" si="3"/>
        <v>-</v>
      </c>
    </row>
    <row r="227" spans="1:6" s="1" customFormat="1" ht="12.75" customHeight="1" x14ac:dyDescent="0.2">
      <c r="A227" s="188" t="s">
        <v>505</v>
      </c>
      <c r="B227" s="178" t="s">
        <v>506</v>
      </c>
      <c r="C227" s="101" t="s">
        <v>505</v>
      </c>
      <c r="D227" s="125">
        <v>0</v>
      </c>
      <c r="E227" s="125">
        <v>0</v>
      </c>
      <c r="F227" s="126" t="str">
        <f t="shared" si="3"/>
        <v>-</v>
      </c>
    </row>
    <row r="228" spans="1:6" s="1" customFormat="1" ht="12.75" customHeight="1" x14ac:dyDescent="0.2">
      <c r="A228" s="188" t="s">
        <v>507</v>
      </c>
      <c r="B228" s="92" t="s">
        <v>508</v>
      </c>
      <c r="C228" s="101" t="s">
        <v>507</v>
      </c>
      <c r="D228" s="125">
        <v>1345.9</v>
      </c>
      <c r="E228" s="125">
        <v>2427.66</v>
      </c>
      <c r="F228" s="126">
        <f t="shared" si="3"/>
        <v>180.37447061445872</v>
      </c>
    </row>
    <row r="229" spans="1:6" s="1" customFormat="1" ht="22.9" customHeight="1" x14ac:dyDescent="0.2">
      <c r="A229" s="188" t="s">
        <v>509</v>
      </c>
      <c r="B229" s="92" t="s">
        <v>510</v>
      </c>
      <c r="C229" s="101" t="s">
        <v>509</v>
      </c>
      <c r="D229" s="125">
        <v>0</v>
      </c>
      <c r="E229" s="125">
        <v>0</v>
      </c>
      <c r="F229" s="126" t="str">
        <f t="shared" si="3"/>
        <v>-</v>
      </c>
    </row>
    <row r="230" spans="1:6" s="1" customFormat="1" ht="22.9" customHeight="1" x14ac:dyDescent="0.2">
      <c r="A230" s="188" t="s">
        <v>511</v>
      </c>
      <c r="B230" s="178" t="s">
        <v>512</v>
      </c>
      <c r="C230" s="101" t="s">
        <v>511</v>
      </c>
      <c r="D230" s="180">
        <f>D231+D234+D237+D242+D246+D250+D254+D257</f>
        <v>485020.31000000006</v>
      </c>
      <c r="E230" s="180">
        <f>E231+E234+E237+E242+E246+E250+E254+E257</f>
        <v>632419.29</v>
      </c>
      <c r="F230" s="126">
        <f t="shared" si="3"/>
        <v>130.39026963633748</v>
      </c>
    </row>
    <row r="231" spans="1:6" s="1" customFormat="1" ht="12.75" customHeight="1" x14ac:dyDescent="0.2">
      <c r="A231" s="188" t="s">
        <v>513</v>
      </c>
      <c r="B231" s="92" t="s">
        <v>514</v>
      </c>
      <c r="C231" s="101" t="s">
        <v>513</v>
      </c>
      <c r="D231" s="180">
        <f>SUM(D232:D233)</f>
        <v>0</v>
      </c>
      <c r="E231" s="180">
        <f>SUM(E232:E233)</f>
        <v>0</v>
      </c>
      <c r="F231" s="126" t="str">
        <f t="shared" si="3"/>
        <v>-</v>
      </c>
    </row>
    <row r="232" spans="1:6" s="1" customFormat="1" ht="12.75" customHeight="1" x14ac:dyDescent="0.2">
      <c r="A232" s="188" t="s">
        <v>515</v>
      </c>
      <c r="B232" s="92" t="s">
        <v>516</v>
      </c>
      <c r="C232" s="101" t="s">
        <v>515</v>
      </c>
      <c r="D232" s="125">
        <v>0</v>
      </c>
      <c r="E232" s="125">
        <v>0</v>
      </c>
      <c r="F232" s="126" t="str">
        <f t="shared" si="3"/>
        <v>-</v>
      </c>
    </row>
    <row r="233" spans="1:6" s="1" customFormat="1" ht="12.75" customHeight="1" x14ac:dyDescent="0.2">
      <c r="A233" s="188" t="s">
        <v>517</v>
      </c>
      <c r="B233" s="92" t="s">
        <v>518</v>
      </c>
      <c r="C233" s="101" t="s">
        <v>517</v>
      </c>
      <c r="D233" s="125">
        <v>0</v>
      </c>
      <c r="E233" s="125">
        <v>0</v>
      </c>
      <c r="F233" s="126" t="str">
        <f t="shared" si="3"/>
        <v>-</v>
      </c>
    </row>
    <row r="234" spans="1:6" s="1" customFormat="1" ht="22.9" customHeight="1" x14ac:dyDescent="0.2">
      <c r="A234" s="188" t="s">
        <v>519</v>
      </c>
      <c r="B234" s="92" t="s">
        <v>520</v>
      </c>
      <c r="C234" s="101" t="s">
        <v>519</v>
      </c>
      <c r="D234" s="180">
        <f>SUM(D235:D236)</f>
        <v>0</v>
      </c>
      <c r="E234" s="180">
        <f>SUM(E235:E236)</f>
        <v>0</v>
      </c>
      <c r="F234" s="126" t="str">
        <f t="shared" si="3"/>
        <v>-</v>
      </c>
    </row>
    <row r="235" spans="1:6" s="1" customFormat="1" ht="12.75" customHeight="1" x14ac:dyDescent="0.2">
      <c r="A235" s="188" t="s">
        <v>521</v>
      </c>
      <c r="B235" s="178" t="s">
        <v>522</v>
      </c>
      <c r="C235" s="101" t="s">
        <v>521</v>
      </c>
      <c r="D235" s="125">
        <v>0</v>
      </c>
      <c r="E235" s="125">
        <v>0</v>
      </c>
      <c r="F235" s="126" t="str">
        <f t="shared" si="3"/>
        <v>-</v>
      </c>
    </row>
    <row r="236" spans="1:6" s="1" customFormat="1" ht="12" customHeight="1" x14ac:dyDescent="0.2">
      <c r="A236" s="188" t="s">
        <v>523</v>
      </c>
      <c r="B236" s="178" t="s">
        <v>524</v>
      </c>
      <c r="C236" s="101" t="s">
        <v>523</v>
      </c>
      <c r="D236" s="125">
        <v>0</v>
      </c>
      <c r="E236" s="125">
        <v>0</v>
      </c>
      <c r="F236" s="126" t="str">
        <f t="shared" si="3"/>
        <v>-</v>
      </c>
    </row>
    <row r="237" spans="1:6" s="1" customFormat="1" ht="12" customHeight="1" x14ac:dyDescent="0.2">
      <c r="A237" s="188" t="s">
        <v>525</v>
      </c>
      <c r="B237" s="178" t="s">
        <v>526</v>
      </c>
      <c r="C237" s="101" t="s">
        <v>525</v>
      </c>
      <c r="D237" s="180">
        <f>SUM(D238:D241)</f>
        <v>0</v>
      </c>
      <c r="E237" s="180">
        <f>SUM(E238:E241)</f>
        <v>0</v>
      </c>
      <c r="F237" s="126" t="str">
        <f t="shared" si="3"/>
        <v>-</v>
      </c>
    </row>
    <row r="238" spans="1:6" s="1" customFormat="1" ht="12" customHeight="1" x14ac:dyDescent="0.2">
      <c r="A238" s="188" t="s">
        <v>527</v>
      </c>
      <c r="B238" s="178" t="s">
        <v>528</v>
      </c>
      <c r="C238" s="101" t="s">
        <v>527</v>
      </c>
      <c r="D238" s="125">
        <v>0</v>
      </c>
      <c r="E238" s="125">
        <v>0</v>
      </c>
      <c r="F238" s="126" t="str">
        <f t="shared" si="3"/>
        <v>-</v>
      </c>
    </row>
    <row r="239" spans="1:6" s="1" customFormat="1" ht="12" customHeight="1" x14ac:dyDescent="0.2">
      <c r="A239" s="188" t="s">
        <v>529</v>
      </c>
      <c r="B239" s="178" t="s">
        <v>530</v>
      </c>
      <c r="C239" s="101" t="s">
        <v>529</v>
      </c>
      <c r="D239" s="125">
        <v>0</v>
      </c>
      <c r="E239" s="125">
        <v>0</v>
      </c>
      <c r="F239" s="126" t="str">
        <f t="shared" si="3"/>
        <v>-</v>
      </c>
    </row>
    <row r="240" spans="1:6" s="1" customFormat="1" ht="22.9" customHeight="1" x14ac:dyDescent="0.2">
      <c r="A240" s="188" t="s">
        <v>531</v>
      </c>
      <c r="B240" s="178" t="s">
        <v>532</v>
      </c>
      <c r="C240" s="101" t="s">
        <v>531</v>
      </c>
      <c r="D240" s="125">
        <v>0</v>
      </c>
      <c r="E240" s="125">
        <v>0</v>
      </c>
      <c r="F240" s="126" t="str">
        <f t="shared" si="3"/>
        <v>-</v>
      </c>
    </row>
    <row r="241" spans="1:6" s="1" customFormat="1" ht="22.9" customHeight="1" x14ac:dyDescent="0.2">
      <c r="A241" s="188" t="s">
        <v>533</v>
      </c>
      <c r="B241" s="178" t="s">
        <v>534</v>
      </c>
      <c r="C241" s="101" t="s">
        <v>533</v>
      </c>
      <c r="D241" s="125">
        <v>0</v>
      </c>
      <c r="E241" s="125">
        <v>0</v>
      </c>
      <c r="F241" s="126" t="str">
        <f t="shared" si="3"/>
        <v>-</v>
      </c>
    </row>
    <row r="242" spans="1:6" s="1" customFormat="1" ht="22.9" customHeight="1" x14ac:dyDescent="0.2">
      <c r="A242" s="36" t="s">
        <v>535</v>
      </c>
      <c r="B242" s="178" t="s">
        <v>536</v>
      </c>
      <c r="C242" s="179" t="s">
        <v>535</v>
      </c>
      <c r="D242" s="180">
        <f>SUM(D243:D245)</f>
        <v>0</v>
      </c>
      <c r="E242" s="180">
        <f>SUM(E243:E245)</f>
        <v>0</v>
      </c>
      <c r="F242" s="126" t="str">
        <f t="shared" si="3"/>
        <v>-</v>
      </c>
    </row>
    <row r="243" spans="1:6" s="1" customFormat="1" ht="12" customHeight="1" x14ac:dyDescent="0.2">
      <c r="A243" s="36" t="s">
        <v>537</v>
      </c>
      <c r="B243" s="178" t="s">
        <v>183</v>
      </c>
      <c r="C243" s="179" t="s">
        <v>537</v>
      </c>
      <c r="D243" s="263">
        <v>0</v>
      </c>
      <c r="E243" s="263">
        <v>0</v>
      </c>
      <c r="F243" s="190" t="str">
        <f t="shared" si="3"/>
        <v>-</v>
      </c>
    </row>
    <row r="244" spans="1:6" s="1" customFormat="1" ht="12" customHeight="1" x14ac:dyDescent="0.2">
      <c r="A244" s="36" t="s">
        <v>538</v>
      </c>
      <c r="B244" s="178" t="s">
        <v>185</v>
      </c>
      <c r="C244" s="179" t="s">
        <v>538</v>
      </c>
      <c r="D244" s="263">
        <v>0</v>
      </c>
      <c r="E244" s="263">
        <v>0</v>
      </c>
      <c r="F244" s="190" t="str">
        <f t="shared" si="3"/>
        <v>-</v>
      </c>
    </row>
    <row r="245" spans="1:6" s="1" customFormat="1" ht="12" customHeight="1" x14ac:dyDescent="0.2">
      <c r="A245" s="36" t="s">
        <v>539</v>
      </c>
      <c r="B245" s="178" t="s">
        <v>187</v>
      </c>
      <c r="C245" s="179" t="s">
        <v>539</v>
      </c>
      <c r="D245" s="263">
        <v>0</v>
      </c>
      <c r="E245" s="263">
        <v>0</v>
      </c>
      <c r="F245" s="190" t="str">
        <f t="shared" si="3"/>
        <v>-</v>
      </c>
    </row>
    <row r="246" spans="1:6" s="1" customFormat="1" ht="12.75" customHeight="1" x14ac:dyDescent="0.2">
      <c r="A246" s="188" t="s">
        <v>540</v>
      </c>
      <c r="B246" s="178" t="s">
        <v>541</v>
      </c>
      <c r="C246" s="101" t="s">
        <v>540</v>
      </c>
      <c r="D246" s="180">
        <f>SUM(D247:D249)</f>
        <v>17287.28</v>
      </c>
      <c r="E246" s="180">
        <f>SUM(E247:E249)</f>
        <v>17306.5</v>
      </c>
      <c r="F246" s="126">
        <f t="shared" si="3"/>
        <v>100.11118001212454</v>
      </c>
    </row>
    <row r="247" spans="1:6" s="1" customFormat="1" ht="12.75" customHeight="1" x14ac:dyDescent="0.2">
      <c r="A247" s="188" t="s">
        <v>542</v>
      </c>
      <c r="B247" s="92" t="s">
        <v>543</v>
      </c>
      <c r="C247" s="101" t="s">
        <v>542</v>
      </c>
      <c r="D247" s="125">
        <v>7287.28</v>
      </c>
      <c r="E247" s="125">
        <v>9116.5</v>
      </c>
      <c r="F247" s="126">
        <f t="shared" si="3"/>
        <v>125.10154680484351</v>
      </c>
    </row>
    <row r="248" spans="1:6" s="1" customFormat="1" ht="12.75" customHeight="1" x14ac:dyDescent="0.2">
      <c r="A248" s="188" t="s">
        <v>544</v>
      </c>
      <c r="B248" s="92" t="s">
        <v>545</v>
      </c>
      <c r="C248" s="101" t="s">
        <v>544</v>
      </c>
      <c r="D248" s="125">
        <v>10000</v>
      </c>
      <c r="E248" s="125">
        <v>8190</v>
      </c>
      <c r="F248" s="126">
        <f t="shared" si="3"/>
        <v>81.899999999999991</v>
      </c>
    </row>
    <row r="249" spans="1:6" s="1" customFormat="1" ht="12.75" customHeight="1" x14ac:dyDescent="0.2">
      <c r="A249" s="188" t="s">
        <v>546</v>
      </c>
      <c r="B249" s="92" t="s">
        <v>547</v>
      </c>
      <c r="C249" s="101" t="s">
        <v>546</v>
      </c>
      <c r="D249" s="125">
        <v>0</v>
      </c>
      <c r="E249" s="125">
        <v>0</v>
      </c>
      <c r="F249" s="126" t="str">
        <f t="shared" si="3"/>
        <v>-</v>
      </c>
    </row>
    <row r="250" spans="1:6" s="1" customFormat="1" ht="22.9" customHeight="1" x14ac:dyDescent="0.2">
      <c r="A250" s="188" t="s">
        <v>548</v>
      </c>
      <c r="B250" s="92" t="s">
        <v>549</v>
      </c>
      <c r="C250" s="101" t="s">
        <v>548</v>
      </c>
      <c r="D250" s="180">
        <f>SUM(D251:D253)</f>
        <v>467733.03</v>
      </c>
      <c r="E250" s="180">
        <f>SUM(E251:E253)</f>
        <v>565157.66</v>
      </c>
      <c r="F250" s="126">
        <f t="shared" si="3"/>
        <v>120.82911057190037</v>
      </c>
    </row>
    <row r="251" spans="1:6" s="1" customFormat="1" ht="22.9" customHeight="1" x14ac:dyDescent="0.2">
      <c r="A251" s="188" t="s">
        <v>550</v>
      </c>
      <c r="B251" s="92" t="s">
        <v>551</v>
      </c>
      <c r="C251" s="101" t="s">
        <v>550</v>
      </c>
      <c r="D251" s="125">
        <v>464433.03</v>
      </c>
      <c r="E251" s="125">
        <v>555357.66</v>
      </c>
      <c r="F251" s="126">
        <f t="shared" si="3"/>
        <v>119.57755459382378</v>
      </c>
    </row>
    <row r="252" spans="1:6" s="1" customFormat="1" ht="22.9" customHeight="1" x14ac:dyDescent="0.2">
      <c r="A252" s="188" t="s">
        <v>552</v>
      </c>
      <c r="B252" s="92" t="s">
        <v>553</v>
      </c>
      <c r="C252" s="101" t="s">
        <v>552</v>
      </c>
      <c r="D252" s="125">
        <v>3300</v>
      </c>
      <c r="E252" s="125">
        <v>9800</v>
      </c>
      <c r="F252" s="126">
        <f t="shared" si="3"/>
        <v>296.969696969697</v>
      </c>
    </row>
    <row r="253" spans="1:6" s="1" customFormat="1" ht="22.9" customHeight="1" x14ac:dyDescent="0.2">
      <c r="A253" s="188" t="s">
        <v>554</v>
      </c>
      <c r="B253" s="92" t="s">
        <v>555</v>
      </c>
      <c r="C253" s="101" t="s">
        <v>554</v>
      </c>
      <c r="D253" s="125">
        <v>0</v>
      </c>
      <c r="E253" s="125">
        <v>0</v>
      </c>
      <c r="F253" s="126" t="str">
        <f t="shared" si="3"/>
        <v>-</v>
      </c>
    </row>
    <row r="254" spans="1:6" s="1" customFormat="1" ht="12.75" customHeight="1" x14ac:dyDescent="0.2">
      <c r="A254" s="188" t="s">
        <v>556</v>
      </c>
      <c r="B254" s="92" t="s">
        <v>557</v>
      </c>
      <c r="C254" s="101" t="s">
        <v>556</v>
      </c>
      <c r="D254" s="180">
        <f>SUM(D255:D256)</f>
        <v>0</v>
      </c>
      <c r="E254" s="180">
        <f>SUM(E255:E256)</f>
        <v>49955.13</v>
      </c>
      <c r="F254" s="126" t="str">
        <f t="shared" si="3"/>
        <v>-</v>
      </c>
    </row>
    <row r="255" spans="1:6" s="1" customFormat="1" ht="12.75" customHeight="1" x14ac:dyDescent="0.2">
      <c r="A255" s="188" t="s">
        <v>558</v>
      </c>
      <c r="B255" s="92" t="s">
        <v>203</v>
      </c>
      <c r="C255" s="101" t="s">
        <v>558</v>
      </c>
      <c r="D255" s="125">
        <v>0</v>
      </c>
      <c r="E255" s="125">
        <v>0</v>
      </c>
      <c r="F255" s="126" t="str">
        <f t="shared" si="3"/>
        <v>-</v>
      </c>
    </row>
    <row r="256" spans="1:6" s="1" customFormat="1" ht="12.75" customHeight="1" x14ac:dyDescent="0.2">
      <c r="A256" s="188" t="s">
        <v>559</v>
      </c>
      <c r="B256" s="92" t="s">
        <v>205</v>
      </c>
      <c r="C256" s="101" t="s">
        <v>559</v>
      </c>
      <c r="D256" s="125">
        <v>0</v>
      </c>
      <c r="E256" s="125">
        <v>49955.13</v>
      </c>
      <c r="F256" s="126" t="str">
        <f t="shared" si="3"/>
        <v>-</v>
      </c>
    </row>
    <row r="257" spans="1:6" s="1" customFormat="1" ht="12" customHeight="1" x14ac:dyDescent="0.2">
      <c r="A257" s="188" t="s">
        <v>560</v>
      </c>
      <c r="B257" s="92" t="s">
        <v>561</v>
      </c>
      <c r="C257" s="101" t="s">
        <v>560</v>
      </c>
      <c r="D257" s="180">
        <f>SUM(D258:D261)</f>
        <v>0</v>
      </c>
      <c r="E257" s="180">
        <f>SUM(E258:E261)</f>
        <v>0</v>
      </c>
      <c r="F257" s="126" t="str">
        <f t="shared" si="3"/>
        <v>-</v>
      </c>
    </row>
    <row r="258" spans="1:6" s="1" customFormat="1" ht="12.75" customHeight="1" x14ac:dyDescent="0.2">
      <c r="A258" s="188" t="s">
        <v>562</v>
      </c>
      <c r="B258" s="92" t="s">
        <v>209</v>
      </c>
      <c r="C258" s="101" t="s">
        <v>562</v>
      </c>
      <c r="D258" s="125">
        <v>0</v>
      </c>
      <c r="E258" s="125">
        <v>0</v>
      </c>
      <c r="F258" s="126" t="str">
        <f t="shared" si="3"/>
        <v>-</v>
      </c>
    </row>
    <row r="259" spans="1:6" s="1" customFormat="1" ht="12.75" customHeight="1" x14ac:dyDescent="0.2">
      <c r="A259" s="188" t="s">
        <v>563</v>
      </c>
      <c r="B259" s="92" t="s">
        <v>211</v>
      </c>
      <c r="C259" s="101" t="s">
        <v>563</v>
      </c>
      <c r="D259" s="125">
        <v>0</v>
      </c>
      <c r="E259" s="125">
        <v>0</v>
      </c>
      <c r="F259" s="126" t="str">
        <f t="shared" si="3"/>
        <v>-</v>
      </c>
    </row>
    <row r="260" spans="1:6" s="1" customFormat="1" ht="22.9" customHeight="1" x14ac:dyDescent="0.2">
      <c r="A260" s="188" t="s">
        <v>564</v>
      </c>
      <c r="B260" s="92" t="s">
        <v>213</v>
      </c>
      <c r="C260" s="101" t="s">
        <v>564</v>
      </c>
      <c r="D260" s="125">
        <v>0</v>
      </c>
      <c r="E260" s="125">
        <v>0</v>
      </c>
      <c r="F260" s="126" t="str">
        <f t="shared" si="3"/>
        <v>-</v>
      </c>
    </row>
    <row r="261" spans="1:6" s="1" customFormat="1" ht="22.9" customHeight="1" x14ac:dyDescent="0.2">
      <c r="A261" s="188" t="s">
        <v>565</v>
      </c>
      <c r="B261" s="92" t="s">
        <v>215</v>
      </c>
      <c r="C261" s="101" t="s">
        <v>565</v>
      </c>
      <c r="D261" s="125">
        <v>0</v>
      </c>
      <c r="E261" s="125">
        <v>0</v>
      </c>
      <c r="F261" s="126" t="str">
        <f t="shared" si="3"/>
        <v>-</v>
      </c>
    </row>
    <row r="262" spans="1:6" s="1" customFormat="1" ht="22.9" customHeight="1" x14ac:dyDescent="0.2">
      <c r="A262" s="188" t="s">
        <v>566</v>
      </c>
      <c r="B262" s="92" t="s">
        <v>567</v>
      </c>
      <c r="C262" s="101" t="s">
        <v>566</v>
      </c>
      <c r="D262" s="180">
        <f>D263+D269</f>
        <v>45212.01</v>
      </c>
      <c r="E262" s="180">
        <f>E263+E269</f>
        <v>51208.95</v>
      </c>
      <c r="F262" s="126">
        <f t="shared" ref="F262:F306" si="4">IF(D262&lt;&gt;0,IF(E262/D262&gt;=100,"&gt;&gt;100",E262/D262*100),"-")</f>
        <v>113.26404201007651</v>
      </c>
    </row>
    <row r="263" spans="1:6" s="1" customFormat="1" ht="12" customHeight="1" x14ac:dyDescent="0.2">
      <c r="A263" s="188" t="s">
        <v>568</v>
      </c>
      <c r="B263" s="92" t="s">
        <v>569</v>
      </c>
      <c r="C263" s="101" t="s">
        <v>568</v>
      </c>
      <c r="D263" s="180">
        <f>SUM(D264:D268)</f>
        <v>0</v>
      </c>
      <c r="E263" s="180">
        <f>SUM(E264:E268)</f>
        <v>0</v>
      </c>
      <c r="F263" s="126" t="str">
        <f t="shared" si="4"/>
        <v>-</v>
      </c>
    </row>
    <row r="264" spans="1:6" s="1" customFormat="1" ht="22.9" customHeight="1" x14ac:dyDescent="0.2">
      <c r="A264" s="188" t="s">
        <v>570</v>
      </c>
      <c r="B264" s="92" t="s">
        <v>571</v>
      </c>
      <c r="C264" s="101" t="s">
        <v>570</v>
      </c>
      <c r="D264" s="125">
        <v>0</v>
      </c>
      <c r="E264" s="125">
        <v>0</v>
      </c>
      <c r="F264" s="126" t="str">
        <f t="shared" si="4"/>
        <v>-</v>
      </c>
    </row>
    <row r="265" spans="1:6" s="1" customFormat="1" ht="22.9" customHeight="1" x14ac:dyDescent="0.2">
      <c r="A265" s="188" t="s">
        <v>572</v>
      </c>
      <c r="B265" s="92" t="s">
        <v>573</v>
      </c>
      <c r="C265" s="101" t="s">
        <v>572</v>
      </c>
      <c r="D265" s="125">
        <v>0</v>
      </c>
      <c r="E265" s="125">
        <v>0</v>
      </c>
      <c r="F265" s="126" t="str">
        <f t="shared" si="4"/>
        <v>-</v>
      </c>
    </row>
    <row r="266" spans="1:6" s="1" customFormat="1" ht="12" customHeight="1" x14ac:dyDescent="0.2">
      <c r="A266" s="188" t="s">
        <v>574</v>
      </c>
      <c r="B266" s="92" t="s">
        <v>575</v>
      </c>
      <c r="C266" s="101" t="s">
        <v>574</v>
      </c>
      <c r="D266" s="125">
        <v>0</v>
      </c>
      <c r="E266" s="125">
        <v>0</v>
      </c>
      <c r="F266" s="126" t="str">
        <f t="shared" si="4"/>
        <v>-</v>
      </c>
    </row>
    <row r="267" spans="1:6" s="1" customFormat="1" ht="12" customHeight="1" x14ac:dyDescent="0.2">
      <c r="A267" s="188" t="s">
        <v>576</v>
      </c>
      <c r="B267" s="92" t="s">
        <v>577</v>
      </c>
      <c r="C267" s="101" t="s">
        <v>576</v>
      </c>
      <c r="D267" s="125">
        <v>0</v>
      </c>
      <c r="E267" s="125">
        <v>0</v>
      </c>
      <c r="F267" s="126" t="str">
        <f t="shared" si="4"/>
        <v>-</v>
      </c>
    </row>
    <row r="268" spans="1:6" s="1" customFormat="1" ht="12.75" customHeight="1" x14ac:dyDescent="0.2">
      <c r="A268" s="188" t="s">
        <v>578</v>
      </c>
      <c r="B268" s="178" t="s">
        <v>579</v>
      </c>
      <c r="C268" s="101" t="s">
        <v>578</v>
      </c>
      <c r="D268" s="125">
        <v>0</v>
      </c>
      <c r="E268" s="125">
        <v>0</v>
      </c>
      <c r="F268" s="126" t="str">
        <f t="shared" si="4"/>
        <v>-</v>
      </c>
    </row>
    <row r="269" spans="1:6" s="1" customFormat="1" ht="12.75" customHeight="1" x14ac:dyDescent="0.2">
      <c r="A269" s="188" t="s">
        <v>580</v>
      </c>
      <c r="B269" s="191" t="s">
        <v>581</v>
      </c>
      <c r="C269" s="101" t="s">
        <v>580</v>
      </c>
      <c r="D269" s="180">
        <f>SUM(D270:D272)</f>
        <v>45212.01</v>
      </c>
      <c r="E269" s="180">
        <f>SUM(E270:E272)</f>
        <v>51208.95</v>
      </c>
      <c r="F269" s="126">
        <f t="shared" si="4"/>
        <v>113.26404201007651</v>
      </c>
    </row>
    <row r="270" spans="1:6" s="1" customFormat="1" ht="12.75" customHeight="1" x14ac:dyDescent="0.2">
      <c r="A270" s="188" t="s">
        <v>582</v>
      </c>
      <c r="B270" s="178" t="s">
        <v>583</v>
      </c>
      <c r="C270" s="101" t="s">
        <v>582</v>
      </c>
      <c r="D270" s="125">
        <v>45212.01</v>
      </c>
      <c r="E270" s="125">
        <v>50543.95</v>
      </c>
      <c r="F270" s="126">
        <f t="shared" si="4"/>
        <v>111.79319388808415</v>
      </c>
    </row>
    <row r="271" spans="1:6" s="1" customFormat="1" ht="12.75" customHeight="1" x14ac:dyDescent="0.2">
      <c r="A271" s="188" t="s">
        <v>584</v>
      </c>
      <c r="B271" s="178" t="s">
        <v>585</v>
      </c>
      <c r="C271" s="101" t="s">
        <v>584</v>
      </c>
      <c r="D271" s="125">
        <v>0</v>
      </c>
      <c r="E271" s="125">
        <v>665</v>
      </c>
      <c r="F271" s="126" t="str">
        <f t="shared" si="4"/>
        <v>-</v>
      </c>
    </row>
    <row r="272" spans="1:6" s="1" customFormat="1" ht="12.75" customHeight="1" x14ac:dyDescent="0.2">
      <c r="A272" s="188" t="s">
        <v>586</v>
      </c>
      <c r="B272" s="178" t="s">
        <v>587</v>
      </c>
      <c r="C272" s="101" t="s">
        <v>586</v>
      </c>
      <c r="D272" s="125">
        <v>0</v>
      </c>
      <c r="E272" s="125">
        <v>0</v>
      </c>
      <c r="F272" s="126" t="str">
        <f t="shared" si="4"/>
        <v>-</v>
      </c>
    </row>
    <row r="273" spans="1:6" s="1" customFormat="1" ht="22.9" customHeight="1" x14ac:dyDescent="0.2">
      <c r="A273" s="188" t="s">
        <v>588</v>
      </c>
      <c r="B273" s="178" t="s">
        <v>589</v>
      </c>
      <c r="C273" s="101" t="s">
        <v>588</v>
      </c>
      <c r="D273" s="180">
        <f>D274+D278+D283+D289</f>
        <v>312149.58</v>
      </c>
      <c r="E273" s="180">
        <f>E274+E278+E283+E289</f>
        <v>273818.46000000002</v>
      </c>
      <c r="F273" s="126">
        <f t="shared" si="4"/>
        <v>87.72027180046183</v>
      </c>
    </row>
    <row r="274" spans="1:6" s="1" customFormat="1" ht="12.75" customHeight="1" x14ac:dyDescent="0.2">
      <c r="A274" s="188" t="s">
        <v>590</v>
      </c>
      <c r="B274" s="92" t="s">
        <v>591</v>
      </c>
      <c r="C274" s="101" t="s">
        <v>590</v>
      </c>
      <c r="D274" s="180">
        <f>SUM(D275:D277)</f>
        <v>270149.58</v>
      </c>
      <c r="E274" s="180">
        <f>SUM(E275:E277)</f>
        <v>265818.46000000002</v>
      </c>
      <c r="F274" s="126">
        <f t="shared" si="4"/>
        <v>98.396769671083703</v>
      </c>
    </row>
    <row r="275" spans="1:6" s="1" customFormat="1" ht="12.75" customHeight="1" x14ac:dyDescent="0.2">
      <c r="A275" s="188" t="s">
        <v>592</v>
      </c>
      <c r="B275" s="92" t="s">
        <v>593</v>
      </c>
      <c r="C275" s="101" t="s">
        <v>592</v>
      </c>
      <c r="D275" s="125">
        <v>270149.58</v>
      </c>
      <c r="E275" s="125">
        <v>265818.46000000002</v>
      </c>
      <c r="F275" s="126">
        <f t="shared" si="4"/>
        <v>98.396769671083703</v>
      </c>
    </row>
    <row r="276" spans="1:6" s="1" customFormat="1" ht="12.75" customHeight="1" x14ac:dyDescent="0.2">
      <c r="A276" s="188" t="s">
        <v>594</v>
      </c>
      <c r="B276" s="92" t="s">
        <v>595</v>
      </c>
      <c r="C276" s="101" t="s">
        <v>594</v>
      </c>
      <c r="D276" s="125">
        <v>0</v>
      </c>
      <c r="E276" s="125">
        <v>0</v>
      </c>
      <c r="F276" s="126" t="str">
        <f t="shared" si="4"/>
        <v>-</v>
      </c>
    </row>
    <row r="277" spans="1:6" s="1" customFormat="1" ht="12.75" customHeight="1" x14ac:dyDescent="0.2">
      <c r="A277" s="188" t="s">
        <v>596</v>
      </c>
      <c r="B277" s="92" t="s">
        <v>597</v>
      </c>
      <c r="C277" s="101" t="s">
        <v>596</v>
      </c>
      <c r="D277" s="125">
        <v>0</v>
      </c>
      <c r="E277" s="125">
        <v>0</v>
      </c>
      <c r="F277" s="126" t="str">
        <f t="shared" si="4"/>
        <v>-</v>
      </c>
    </row>
    <row r="278" spans="1:6" s="1" customFormat="1" ht="12.75" customHeight="1" x14ac:dyDescent="0.2">
      <c r="A278" s="188" t="s">
        <v>598</v>
      </c>
      <c r="B278" s="178" t="s">
        <v>599</v>
      </c>
      <c r="C278" s="101" t="s">
        <v>598</v>
      </c>
      <c r="D278" s="180">
        <f>SUM(D279:D282)</f>
        <v>42000</v>
      </c>
      <c r="E278" s="180">
        <f>SUM(E279:E282)</f>
        <v>8000</v>
      </c>
      <c r="F278" s="126">
        <f t="shared" si="4"/>
        <v>19.047619047619047</v>
      </c>
    </row>
    <row r="279" spans="1:6" s="1" customFormat="1" ht="12.75" customHeight="1" x14ac:dyDescent="0.2">
      <c r="A279" s="188" t="s">
        <v>600</v>
      </c>
      <c r="B279" s="92" t="s">
        <v>601</v>
      </c>
      <c r="C279" s="101" t="s">
        <v>600</v>
      </c>
      <c r="D279" s="125">
        <v>42000</v>
      </c>
      <c r="E279" s="125">
        <v>8000</v>
      </c>
      <c r="F279" s="126">
        <f t="shared" si="4"/>
        <v>19.047619047619047</v>
      </c>
    </row>
    <row r="280" spans="1:6" s="1" customFormat="1" ht="12.75" customHeight="1" x14ac:dyDescent="0.2">
      <c r="A280" s="188" t="s">
        <v>602</v>
      </c>
      <c r="B280" s="92" t="s">
        <v>603</v>
      </c>
      <c r="C280" s="101" t="s">
        <v>602</v>
      </c>
      <c r="D280" s="125">
        <v>0</v>
      </c>
      <c r="E280" s="125">
        <v>0</v>
      </c>
      <c r="F280" s="126" t="str">
        <f t="shared" si="4"/>
        <v>-</v>
      </c>
    </row>
    <row r="281" spans="1:6" s="1" customFormat="1" ht="12.75" customHeight="1" x14ac:dyDescent="0.2">
      <c r="A281" s="188" t="s">
        <v>604</v>
      </c>
      <c r="B281" s="92" t="s">
        <v>605</v>
      </c>
      <c r="C281" s="101" t="s">
        <v>604</v>
      </c>
      <c r="D281" s="125">
        <v>0</v>
      </c>
      <c r="E281" s="125">
        <v>0</v>
      </c>
      <c r="F281" s="126" t="str">
        <f t="shared" si="4"/>
        <v>-</v>
      </c>
    </row>
    <row r="282" spans="1:6" s="1" customFormat="1" ht="22.9" customHeight="1" x14ac:dyDescent="0.2">
      <c r="A282" s="188" t="s">
        <v>606</v>
      </c>
      <c r="B282" s="92" t="s">
        <v>607</v>
      </c>
      <c r="C282" s="101" t="s">
        <v>606</v>
      </c>
      <c r="D282" s="125">
        <v>0</v>
      </c>
      <c r="E282" s="125">
        <v>0</v>
      </c>
      <c r="F282" s="126" t="str">
        <f t="shared" si="4"/>
        <v>-</v>
      </c>
    </row>
    <row r="283" spans="1:6" s="1" customFormat="1" ht="12.75" customHeight="1" x14ac:dyDescent="0.2">
      <c r="A283" s="188" t="s">
        <v>608</v>
      </c>
      <c r="B283" s="92" t="s">
        <v>609</v>
      </c>
      <c r="C283" s="101" t="s">
        <v>608</v>
      </c>
      <c r="D283" s="180">
        <f>SUM(D284:D288)</f>
        <v>0</v>
      </c>
      <c r="E283" s="180">
        <f>SUM(E284:E288)</f>
        <v>0</v>
      </c>
      <c r="F283" s="126" t="str">
        <f t="shared" si="4"/>
        <v>-</v>
      </c>
    </row>
    <row r="284" spans="1:6" s="1" customFormat="1" ht="12.75" customHeight="1" x14ac:dyDescent="0.2">
      <c r="A284" s="188" t="s">
        <v>610</v>
      </c>
      <c r="B284" s="92" t="s">
        <v>611</v>
      </c>
      <c r="C284" s="101" t="s">
        <v>610</v>
      </c>
      <c r="D284" s="125">
        <v>0</v>
      </c>
      <c r="E284" s="125">
        <v>0</v>
      </c>
      <c r="F284" s="126" t="str">
        <f t="shared" si="4"/>
        <v>-</v>
      </c>
    </row>
    <row r="285" spans="1:6" s="1" customFormat="1" ht="12.75" customHeight="1" x14ac:dyDescent="0.2">
      <c r="A285" s="188" t="s">
        <v>612</v>
      </c>
      <c r="B285" s="92" t="s">
        <v>613</v>
      </c>
      <c r="C285" s="101" t="s">
        <v>612</v>
      </c>
      <c r="D285" s="125">
        <v>0</v>
      </c>
      <c r="E285" s="125">
        <v>0</v>
      </c>
      <c r="F285" s="126" t="str">
        <f t="shared" si="4"/>
        <v>-</v>
      </c>
    </row>
    <row r="286" spans="1:6" s="1" customFormat="1" ht="12.75" customHeight="1" x14ac:dyDescent="0.2">
      <c r="A286" s="188" t="s">
        <v>614</v>
      </c>
      <c r="B286" s="92" t="s">
        <v>615</v>
      </c>
      <c r="C286" s="101" t="s">
        <v>614</v>
      </c>
      <c r="D286" s="125">
        <v>0</v>
      </c>
      <c r="E286" s="125">
        <v>0</v>
      </c>
      <c r="F286" s="126" t="str">
        <f t="shared" si="4"/>
        <v>-</v>
      </c>
    </row>
    <row r="287" spans="1:6" s="1" customFormat="1" ht="12.75" customHeight="1" x14ac:dyDescent="0.2">
      <c r="A287" s="188" t="s">
        <v>616</v>
      </c>
      <c r="B287" s="92" t="s">
        <v>617</v>
      </c>
      <c r="C287" s="101" t="s">
        <v>616</v>
      </c>
      <c r="D287" s="125">
        <v>0</v>
      </c>
      <c r="E287" s="125">
        <v>0</v>
      </c>
      <c r="F287" s="126" t="str">
        <f t="shared" si="4"/>
        <v>-</v>
      </c>
    </row>
    <row r="288" spans="1:6" s="1" customFormat="1" ht="12.75" customHeight="1" x14ac:dyDescent="0.2">
      <c r="A288" s="188" t="s">
        <v>618</v>
      </c>
      <c r="B288" s="92" t="s">
        <v>353</v>
      </c>
      <c r="C288" s="101" t="s">
        <v>618</v>
      </c>
      <c r="D288" s="125">
        <v>0</v>
      </c>
      <c r="E288" s="125">
        <v>0</v>
      </c>
      <c r="F288" s="126" t="str">
        <f t="shared" si="4"/>
        <v>-</v>
      </c>
    </row>
    <row r="289" spans="1:6" s="1" customFormat="1" ht="12.75" customHeight="1" x14ac:dyDescent="0.2">
      <c r="A289" s="188" t="s">
        <v>619</v>
      </c>
      <c r="B289" s="178" t="s">
        <v>620</v>
      </c>
      <c r="C289" s="101" t="s">
        <v>619</v>
      </c>
      <c r="D289" s="180">
        <f>SUM(D290:D294)</f>
        <v>0</v>
      </c>
      <c r="E289" s="180">
        <f>SUM(E290:E294)</f>
        <v>0</v>
      </c>
      <c r="F289" s="126" t="str">
        <f t="shared" si="4"/>
        <v>-</v>
      </c>
    </row>
    <row r="290" spans="1:6" s="1" customFormat="1" ht="22.9" customHeight="1" x14ac:dyDescent="0.2">
      <c r="A290" s="188" t="s">
        <v>621</v>
      </c>
      <c r="B290" s="92" t="s">
        <v>622</v>
      </c>
      <c r="C290" s="101" t="s">
        <v>621</v>
      </c>
      <c r="D290" s="125">
        <v>0</v>
      </c>
      <c r="E290" s="125">
        <v>0</v>
      </c>
      <c r="F290" s="126" t="str">
        <f t="shared" si="4"/>
        <v>-</v>
      </c>
    </row>
    <row r="291" spans="1:6" s="1" customFormat="1" ht="22.9" customHeight="1" x14ac:dyDescent="0.2">
      <c r="A291" s="188" t="s">
        <v>623</v>
      </c>
      <c r="B291" s="178" t="s">
        <v>624</v>
      </c>
      <c r="C291" s="101" t="s">
        <v>623</v>
      </c>
      <c r="D291" s="125">
        <v>0</v>
      </c>
      <c r="E291" s="125">
        <v>0</v>
      </c>
      <c r="F291" s="126" t="str">
        <f t="shared" si="4"/>
        <v>-</v>
      </c>
    </row>
    <row r="292" spans="1:6" s="1" customFormat="1" ht="12.75" customHeight="1" x14ac:dyDescent="0.2">
      <c r="A292" s="188" t="s">
        <v>625</v>
      </c>
      <c r="B292" s="178" t="s">
        <v>626</v>
      </c>
      <c r="C292" s="101" t="s">
        <v>625</v>
      </c>
      <c r="D292" s="125">
        <v>0</v>
      </c>
      <c r="E292" s="125">
        <v>0</v>
      </c>
      <c r="F292" s="126" t="str">
        <f t="shared" si="4"/>
        <v>-</v>
      </c>
    </row>
    <row r="293" spans="1:6" s="1" customFormat="1" ht="12.75" customHeight="1" x14ac:dyDescent="0.2">
      <c r="A293" s="188" t="s">
        <v>627</v>
      </c>
      <c r="B293" s="178" t="s">
        <v>628</v>
      </c>
      <c r="C293" s="101" t="s">
        <v>627</v>
      </c>
      <c r="D293" s="125">
        <v>0</v>
      </c>
      <c r="E293" s="125">
        <v>0</v>
      </c>
      <c r="F293" s="126" t="str">
        <f t="shared" si="4"/>
        <v>-</v>
      </c>
    </row>
    <row r="294" spans="1:6" s="1" customFormat="1" ht="22.9" customHeight="1" x14ac:dyDescent="0.2">
      <c r="A294" s="188" t="s">
        <v>629</v>
      </c>
      <c r="B294" s="178" t="s">
        <v>630</v>
      </c>
      <c r="C294" s="101" t="s">
        <v>629</v>
      </c>
      <c r="D294" s="125">
        <v>0</v>
      </c>
      <c r="E294" s="125">
        <v>0</v>
      </c>
      <c r="F294" s="126" t="str">
        <f t="shared" si="4"/>
        <v>-</v>
      </c>
    </row>
    <row r="295" spans="1:6" s="1" customFormat="1" ht="12.75" customHeight="1" x14ac:dyDescent="0.2">
      <c r="A295" s="188"/>
      <c r="B295" s="92" t="s">
        <v>631</v>
      </c>
      <c r="C295" s="101" t="s">
        <v>632</v>
      </c>
      <c r="D295" s="125">
        <v>0</v>
      </c>
      <c r="E295" s="125">
        <v>0</v>
      </c>
      <c r="F295" s="126" t="str">
        <f t="shared" si="4"/>
        <v>-</v>
      </c>
    </row>
    <row r="296" spans="1:6" s="1" customFormat="1" ht="12.75" customHeight="1" x14ac:dyDescent="0.2">
      <c r="A296" s="188"/>
      <c r="B296" s="92" t="s">
        <v>633</v>
      </c>
      <c r="C296" s="101" t="s">
        <v>634</v>
      </c>
      <c r="D296" s="125">
        <v>0</v>
      </c>
      <c r="E296" s="125">
        <v>0</v>
      </c>
      <c r="F296" s="126" t="str">
        <f t="shared" si="4"/>
        <v>-</v>
      </c>
    </row>
    <row r="297" spans="1:6" s="1" customFormat="1" ht="12.75" customHeight="1" x14ac:dyDescent="0.2">
      <c r="A297" s="188"/>
      <c r="B297" s="92" t="s">
        <v>635</v>
      </c>
      <c r="C297" s="101" t="s">
        <v>636</v>
      </c>
      <c r="D297" s="180">
        <f>IF(D296&gt;=D295,D296-D295,0)</f>
        <v>0</v>
      </c>
      <c r="E297" s="180">
        <f>IF(E296&gt;=E295,E296-E295,0)</f>
        <v>0</v>
      </c>
      <c r="F297" s="126" t="str">
        <f t="shared" si="4"/>
        <v>-</v>
      </c>
    </row>
    <row r="298" spans="1:6" s="1" customFormat="1" ht="12.75" customHeight="1" x14ac:dyDescent="0.2">
      <c r="A298" s="188"/>
      <c r="B298" s="92" t="s">
        <v>637</v>
      </c>
      <c r="C298" s="101" t="s">
        <v>638</v>
      </c>
      <c r="D298" s="180">
        <f>IF(D295&gt;=D296,D295-D296,0)</f>
        <v>0</v>
      </c>
      <c r="E298" s="180">
        <f>IF(E295&gt;=E296,E295-E296,0)</f>
        <v>0</v>
      </c>
      <c r="F298" s="126" t="str">
        <f t="shared" si="4"/>
        <v>-</v>
      </c>
    </row>
    <row r="299" spans="1:6" s="1" customFormat="1" ht="12.75" customHeight="1" x14ac:dyDescent="0.2">
      <c r="A299" s="188"/>
      <c r="B299" s="92" t="s">
        <v>639</v>
      </c>
      <c r="C299" s="101" t="s">
        <v>640</v>
      </c>
      <c r="D299" s="180">
        <f>D152-D297+D298</f>
        <v>1894687.78</v>
      </c>
      <c r="E299" s="180">
        <f>E152-E297+E298</f>
        <v>1940201.9200000002</v>
      </c>
      <c r="F299" s="126">
        <f t="shared" si="4"/>
        <v>102.40219736889844</v>
      </c>
    </row>
    <row r="300" spans="1:6" s="1" customFormat="1" ht="12.75" customHeight="1" x14ac:dyDescent="0.2">
      <c r="A300" s="188"/>
      <c r="B300" s="92" t="s">
        <v>641</v>
      </c>
      <c r="C300" s="101" t="s">
        <v>642</v>
      </c>
      <c r="D300" s="180">
        <f>IF(D6&gt;=D299,D6-D299,0)</f>
        <v>428347.10000000033</v>
      </c>
      <c r="E300" s="180">
        <f>IF(E6&gt;=E299,E6-E299,0)</f>
        <v>2048538.7699999998</v>
      </c>
      <c r="F300" s="126">
        <f t="shared" si="4"/>
        <v>478.24270784137406</v>
      </c>
    </row>
    <row r="301" spans="1:6" s="1" customFormat="1" ht="12.75" customHeight="1" x14ac:dyDescent="0.2">
      <c r="A301" s="188"/>
      <c r="B301" s="92" t="s">
        <v>643</v>
      </c>
      <c r="C301" s="101" t="s">
        <v>644</v>
      </c>
      <c r="D301" s="180">
        <f>IF(D299&gt;=D6,D299-D6,0)</f>
        <v>0</v>
      </c>
      <c r="E301" s="180">
        <f>IF(E299&gt;=E6,E299-E6,0)</f>
        <v>0</v>
      </c>
      <c r="F301" s="126" t="str">
        <f t="shared" si="4"/>
        <v>-</v>
      </c>
    </row>
    <row r="302" spans="1:6" s="1" customFormat="1" ht="12.75" customHeight="1" x14ac:dyDescent="0.2">
      <c r="A302" s="188" t="s">
        <v>645</v>
      </c>
      <c r="B302" s="92" t="s">
        <v>646</v>
      </c>
      <c r="C302" s="101" t="s">
        <v>645</v>
      </c>
      <c r="D302" s="125">
        <v>1334354.81</v>
      </c>
      <c r="E302" s="125">
        <v>0</v>
      </c>
      <c r="F302" s="126">
        <f t="shared" si="4"/>
        <v>0</v>
      </c>
    </row>
    <row r="303" spans="1:6" s="1" customFormat="1" ht="12.75" customHeight="1" x14ac:dyDescent="0.2">
      <c r="A303" s="188" t="s">
        <v>647</v>
      </c>
      <c r="B303" s="92" t="s">
        <v>648</v>
      </c>
      <c r="C303" s="101" t="s">
        <v>647</v>
      </c>
      <c r="D303" s="125">
        <v>0</v>
      </c>
      <c r="E303" s="125">
        <v>1702421.63</v>
      </c>
      <c r="F303" s="126" t="str">
        <f t="shared" si="4"/>
        <v>-</v>
      </c>
    </row>
    <row r="304" spans="1:6" s="1" customFormat="1" ht="12.75" customHeight="1" x14ac:dyDescent="0.2">
      <c r="A304" s="188" t="s">
        <v>649</v>
      </c>
      <c r="B304" s="92" t="s">
        <v>650</v>
      </c>
      <c r="C304" s="101" t="s">
        <v>649</v>
      </c>
      <c r="D304" s="125">
        <v>29234.63</v>
      </c>
      <c r="E304" s="125">
        <v>102457.84</v>
      </c>
      <c r="F304" s="126">
        <f t="shared" si="4"/>
        <v>350.46737379607674</v>
      </c>
    </row>
    <row r="305" spans="1:6" s="1" customFormat="1" ht="12" customHeight="1" x14ac:dyDescent="0.2">
      <c r="A305" s="188" t="s">
        <v>651</v>
      </c>
      <c r="B305" s="92" t="s">
        <v>652</v>
      </c>
      <c r="C305" s="101" t="s">
        <v>651</v>
      </c>
      <c r="D305" s="125">
        <v>0</v>
      </c>
      <c r="E305" s="125">
        <v>0</v>
      </c>
      <c r="F305" s="126" t="str">
        <f t="shared" si="4"/>
        <v>-</v>
      </c>
    </row>
    <row r="306" spans="1:6" s="1" customFormat="1" ht="12.75" customHeight="1" x14ac:dyDescent="0.2">
      <c r="A306" s="193" t="s">
        <v>653</v>
      </c>
      <c r="B306" s="98" t="s">
        <v>654</v>
      </c>
      <c r="C306" s="102" t="s">
        <v>653</v>
      </c>
      <c r="D306" s="264">
        <v>0</v>
      </c>
      <c r="E306" s="264">
        <v>0</v>
      </c>
      <c r="F306" s="194" t="str">
        <f t="shared" si="4"/>
        <v>-</v>
      </c>
    </row>
    <row r="307" spans="1:6" s="34" customFormat="1" ht="20.100000000000001" customHeight="1" x14ac:dyDescent="0.2">
      <c r="A307" s="336" t="s">
        <v>655</v>
      </c>
      <c r="B307" s="337"/>
      <c r="C307" s="3"/>
      <c r="D307" s="195"/>
      <c r="E307" s="195"/>
      <c r="F307" s="187"/>
    </row>
    <row r="308" spans="1:6" s="1" customFormat="1" ht="12.75" customHeight="1" x14ac:dyDescent="0.2">
      <c r="A308" s="188" t="s">
        <v>656</v>
      </c>
      <c r="B308" s="92" t="s">
        <v>657</v>
      </c>
      <c r="C308" s="101" t="s">
        <v>656</v>
      </c>
      <c r="D308" s="180">
        <f>D309+D321+D354+D358</f>
        <v>0</v>
      </c>
      <c r="E308" s="180">
        <f>E309+E321+E354+E358</f>
        <v>0</v>
      </c>
      <c r="F308" s="126" t="str">
        <f t="shared" ref="F308:F339" si="5">IF(D308&lt;&gt;0,IF(E308/D308&gt;=100,"&gt;&gt;100",E308/D308*100),"-")</f>
        <v>-</v>
      </c>
    </row>
    <row r="309" spans="1:6" s="1" customFormat="1" ht="12.75" customHeight="1" x14ac:dyDescent="0.2">
      <c r="A309" s="188" t="s">
        <v>658</v>
      </c>
      <c r="B309" s="92" t="s">
        <v>659</v>
      </c>
      <c r="C309" s="101" t="s">
        <v>658</v>
      </c>
      <c r="D309" s="180">
        <f>D310+D314</f>
        <v>0</v>
      </c>
      <c r="E309" s="180">
        <f>E310+E314</f>
        <v>0</v>
      </c>
      <c r="F309" s="126" t="str">
        <f t="shared" si="5"/>
        <v>-</v>
      </c>
    </row>
    <row r="310" spans="1:6" s="1" customFormat="1" ht="12" customHeight="1" x14ac:dyDescent="0.2">
      <c r="A310" s="188" t="s">
        <v>660</v>
      </c>
      <c r="B310" s="92" t="s">
        <v>661</v>
      </c>
      <c r="C310" s="101" t="s">
        <v>660</v>
      </c>
      <c r="D310" s="180">
        <f>SUM(D311:D313)</f>
        <v>0</v>
      </c>
      <c r="E310" s="180">
        <f>SUM(E311:E313)</f>
        <v>0</v>
      </c>
      <c r="F310" s="126" t="str">
        <f t="shared" si="5"/>
        <v>-</v>
      </c>
    </row>
    <row r="311" spans="1:6" s="1" customFormat="1" ht="12.75" customHeight="1" x14ac:dyDescent="0.2">
      <c r="A311" s="188" t="s">
        <v>662</v>
      </c>
      <c r="B311" s="92" t="s">
        <v>663</v>
      </c>
      <c r="C311" s="101" t="s">
        <v>662</v>
      </c>
      <c r="D311" s="125">
        <v>0</v>
      </c>
      <c r="E311" s="125">
        <v>0</v>
      </c>
      <c r="F311" s="126" t="str">
        <f t="shared" si="5"/>
        <v>-</v>
      </c>
    </row>
    <row r="312" spans="1:6" s="1" customFormat="1" ht="12.75" customHeight="1" x14ac:dyDescent="0.2">
      <c r="A312" s="188" t="s">
        <v>664</v>
      </c>
      <c r="B312" s="92" t="s">
        <v>665</v>
      </c>
      <c r="C312" s="101" t="s">
        <v>664</v>
      </c>
      <c r="D312" s="125">
        <v>0</v>
      </c>
      <c r="E312" s="125">
        <v>0</v>
      </c>
      <c r="F312" s="126" t="str">
        <f t="shared" si="5"/>
        <v>-</v>
      </c>
    </row>
    <row r="313" spans="1:6" s="1" customFormat="1" ht="12.75" customHeight="1" x14ac:dyDescent="0.2">
      <c r="A313" s="188" t="s">
        <v>666</v>
      </c>
      <c r="B313" s="92" t="s">
        <v>667</v>
      </c>
      <c r="C313" s="101" t="s">
        <v>666</v>
      </c>
      <c r="D313" s="125">
        <v>0</v>
      </c>
      <c r="E313" s="125">
        <v>0</v>
      </c>
      <c r="F313" s="126" t="str">
        <f t="shared" si="5"/>
        <v>-</v>
      </c>
    </row>
    <row r="314" spans="1:6" s="1" customFormat="1" ht="12.75" customHeight="1" x14ac:dyDescent="0.2">
      <c r="A314" s="188" t="s">
        <v>668</v>
      </c>
      <c r="B314" s="92" t="s">
        <v>669</v>
      </c>
      <c r="C314" s="101" t="s">
        <v>668</v>
      </c>
      <c r="D314" s="180">
        <f>SUM(D315:D320)</f>
        <v>0</v>
      </c>
      <c r="E314" s="180">
        <f>SUM(E315:E320)</f>
        <v>0</v>
      </c>
      <c r="F314" s="126" t="str">
        <f t="shared" si="5"/>
        <v>-</v>
      </c>
    </row>
    <row r="315" spans="1:6" s="1" customFormat="1" ht="12.75" customHeight="1" x14ac:dyDescent="0.2">
      <c r="A315" s="188" t="s">
        <v>670</v>
      </c>
      <c r="B315" s="92" t="s">
        <v>671</v>
      </c>
      <c r="C315" s="101" t="s">
        <v>670</v>
      </c>
      <c r="D315" s="125">
        <v>0</v>
      </c>
      <c r="E315" s="125">
        <v>0</v>
      </c>
      <c r="F315" s="126" t="str">
        <f t="shared" si="5"/>
        <v>-</v>
      </c>
    </row>
    <row r="316" spans="1:6" s="1" customFormat="1" ht="12.75" customHeight="1" x14ac:dyDescent="0.2">
      <c r="A316" s="188" t="s">
        <v>672</v>
      </c>
      <c r="B316" s="92" t="s">
        <v>673</v>
      </c>
      <c r="C316" s="101" t="s">
        <v>672</v>
      </c>
      <c r="D316" s="125">
        <v>0</v>
      </c>
      <c r="E316" s="125">
        <v>0</v>
      </c>
      <c r="F316" s="126" t="str">
        <f t="shared" si="5"/>
        <v>-</v>
      </c>
    </row>
    <row r="317" spans="1:6" s="1" customFormat="1" ht="12.75" customHeight="1" x14ac:dyDescent="0.2">
      <c r="A317" s="188" t="s">
        <v>674</v>
      </c>
      <c r="B317" s="92" t="s">
        <v>675</v>
      </c>
      <c r="C317" s="101" t="s">
        <v>674</v>
      </c>
      <c r="D317" s="125">
        <v>0</v>
      </c>
      <c r="E317" s="125">
        <v>0</v>
      </c>
      <c r="F317" s="126" t="str">
        <f t="shared" si="5"/>
        <v>-</v>
      </c>
    </row>
    <row r="318" spans="1:6" s="1" customFormat="1" ht="12.75" customHeight="1" x14ac:dyDescent="0.2">
      <c r="A318" s="188" t="s">
        <v>676</v>
      </c>
      <c r="B318" s="92" t="s">
        <v>677</v>
      </c>
      <c r="C318" s="101" t="s">
        <v>676</v>
      </c>
      <c r="D318" s="125">
        <v>0</v>
      </c>
      <c r="E318" s="125">
        <v>0</v>
      </c>
      <c r="F318" s="126" t="str">
        <f t="shared" si="5"/>
        <v>-</v>
      </c>
    </row>
    <row r="319" spans="1:6" s="1" customFormat="1" ht="12.75" customHeight="1" x14ac:dyDescent="0.2">
      <c r="A319" s="188" t="s">
        <v>678</v>
      </c>
      <c r="B319" s="92" t="s">
        <v>679</v>
      </c>
      <c r="C319" s="101" t="s">
        <v>678</v>
      </c>
      <c r="D319" s="125">
        <v>0</v>
      </c>
      <c r="E319" s="125">
        <v>0</v>
      </c>
      <c r="F319" s="126" t="str">
        <f t="shared" si="5"/>
        <v>-</v>
      </c>
    </row>
    <row r="320" spans="1:6" s="1" customFormat="1" ht="12.75" customHeight="1" x14ac:dyDescent="0.2">
      <c r="A320" s="188" t="s">
        <v>680</v>
      </c>
      <c r="B320" s="92" t="s">
        <v>681</v>
      </c>
      <c r="C320" s="101" t="s">
        <v>680</v>
      </c>
      <c r="D320" s="125">
        <v>0</v>
      </c>
      <c r="E320" s="125">
        <v>0</v>
      </c>
      <c r="F320" s="126" t="str">
        <f t="shared" si="5"/>
        <v>-</v>
      </c>
    </row>
    <row r="321" spans="1:6" s="1" customFormat="1" ht="22.9" customHeight="1" x14ac:dyDescent="0.2">
      <c r="A321" s="188" t="s">
        <v>682</v>
      </c>
      <c r="B321" s="99" t="s">
        <v>683</v>
      </c>
      <c r="C321" s="101" t="s">
        <v>682</v>
      </c>
      <c r="D321" s="180">
        <f>D322+D327+D336+D341+D346+D349</f>
        <v>0</v>
      </c>
      <c r="E321" s="180">
        <f>E322+E327+E336+E341+E346+E349</f>
        <v>0</v>
      </c>
      <c r="F321" s="126" t="str">
        <f t="shared" si="5"/>
        <v>-</v>
      </c>
    </row>
    <row r="322" spans="1:6" s="1" customFormat="1" ht="12.75" customHeight="1" x14ac:dyDescent="0.2">
      <c r="A322" s="188" t="s">
        <v>684</v>
      </c>
      <c r="B322" s="92" t="s">
        <v>685</v>
      </c>
      <c r="C322" s="101" t="s">
        <v>684</v>
      </c>
      <c r="D322" s="180">
        <f>SUM(D323:D326)</f>
        <v>0</v>
      </c>
      <c r="E322" s="180">
        <f>SUM(E323:E326)</f>
        <v>0</v>
      </c>
      <c r="F322" s="126" t="str">
        <f t="shared" si="5"/>
        <v>-</v>
      </c>
    </row>
    <row r="323" spans="1:6" s="1" customFormat="1" ht="12.75" customHeight="1" x14ac:dyDescent="0.2">
      <c r="A323" s="188" t="s">
        <v>686</v>
      </c>
      <c r="B323" s="92" t="s">
        <v>687</v>
      </c>
      <c r="C323" s="101" t="s">
        <v>686</v>
      </c>
      <c r="D323" s="125">
        <v>0</v>
      </c>
      <c r="E323" s="125">
        <v>0</v>
      </c>
      <c r="F323" s="126" t="str">
        <f t="shared" si="5"/>
        <v>-</v>
      </c>
    </row>
    <row r="324" spans="1:6" s="1" customFormat="1" ht="12.75" customHeight="1" x14ac:dyDescent="0.2">
      <c r="A324" s="188" t="s">
        <v>688</v>
      </c>
      <c r="B324" s="92" t="s">
        <v>689</v>
      </c>
      <c r="C324" s="101" t="s">
        <v>688</v>
      </c>
      <c r="D324" s="125">
        <v>0</v>
      </c>
      <c r="E324" s="125">
        <v>0</v>
      </c>
      <c r="F324" s="126" t="str">
        <f t="shared" si="5"/>
        <v>-</v>
      </c>
    </row>
    <row r="325" spans="1:6" s="1" customFormat="1" ht="12.75" customHeight="1" x14ac:dyDescent="0.2">
      <c r="A325" s="188" t="s">
        <v>690</v>
      </c>
      <c r="B325" s="92" t="s">
        <v>691</v>
      </c>
      <c r="C325" s="101" t="s">
        <v>690</v>
      </c>
      <c r="D325" s="125">
        <v>0</v>
      </c>
      <c r="E325" s="125">
        <v>0</v>
      </c>
      <c r="F325" s="126" t="str">
        <f t="shared" si="5"/>
        <v>-</v>
      </c>
    </row>
    <row r="326" spans="1:6" s="1" customFormat="1" ht="12.75" customHeight="1" x14ac:dyDescent="0.2">
      <c r="A326" s="188" t="s">
        <v>692</v>
      </c>
      <c r="B326" s="92" t="s">
        <v>693</v>
      </c>
      <c r="C326" s="101" t="s">
        <v>692</v>
      </c>
      <c r="D326" s="125">
        <v>0</v>
      </c>
      <c r="E326" s="125">
        <v>0</v>
      </c>
      <c r="F326" s="126" t="str">
        <f t="shared" si="5"/>
        <v>-</v>
      </c>
    </row>
    <row r="327" spans="1:6" s="1" customFormat="1" ht="12.75" customHeight="1" x14ac:dyDescent="0.2">
      <c r="A327" s="188" t="s">
        <v>694</v>
      </c>
      <c r="B327" s="92" t="s">
        <v>695</v>
      </c>
      <c r="C327" s="101" t="s">
        <v>694</v>
      </c>
      <c r="D327" s="180">
        <f>SUM(D328:D335)</f>
        <v>0</v>
      </c>
      <c r="E327" s="180">
        <f>SUM(E328:E335)</f>
        <v>0</v>
      </c>
      <c r="F327" s="126" t="str">
        <f t="shared" si="5"/>
        <v>-</v>
      </c>
    </row>
    <row r="328" spans="1:6" s="1" customFormat="1" ht="12.75" customHeight="1" x14ac:dyDescent="0.2">
      <c r="A328" s="188" t="s">
        <v>696</v>
      </c>
      <c r="B328" s="92" t="s">
        <v>697</v>
      </c>
      <c r="C328" s="101" t="s">
        <v>696</v>
      </c>
      <c r="D328" s="125">
        <v>0</v>
      </c>
      <c r="E328" s="125">
        <v>0</v>
      </c>
      <c r="F328" s="126" t="str">
        <f t="shared" si="5"/>
        <v>-</v>
      </c>
    </row>
    <row r="329" spans="1:6" s="1" customFormat="1" ht="12.75" customHeight="1" x14ac:dyDescent="0.2">
      <c r="A329" s="188" t="s">
        <v>698</v>
      </c>
      <c r="B329" s="92" t="s">
        <v>699</v>
      </c>
      <c r="C329" s="101" t="s">
        <v>698</v>
      </c>
      <c r="D329" s="125">
        <v>0</v>
      </c>
      <c r="E329" s="125">
        <v>0</v>
      </c>
      <c r="F329" s="126" t="str">
        <f t="shared" si="5"/>
        <v>-</v>
      </c>
    </row>
    <row r="330" spans="1:6" s="1" customFormat="1" ht="12.75" customHeight="1" x14ac:dyDescent="0.2">
      <c r="A330" s="188" t="s">
        <v>700</v>
      </c>
      <c r="B330" s="92" t="s">
        <v>701</v>
      </c>
      <c r="C330" s="101" t="s">
        <v>700</v>
      </c>
      <c r="D330" s="125">
        <v>0</v>
      </c>
      <c r="E330" s="125">
        <v>0</v>
      </c>
      <c r="F330" s="126" t="str">
        <f t="shared" si="5"/>
        <v>-</v>
      </c>
    </row>
    <row r="331" spans="1:6" s="1" customFormat="1" ht="12.75" customHeight="1" x14ac:dyDescent="0.2">
      <c r="A331" s="188" t="s">
        <v>702</v>
      </c>
      <c r="B331" s="92" t="s">
        <v>703</v>
      </c>
      <c r="C331" s="101" t="s">
        <v>702</v>
      </c>
      <c r="D331" s="125">
        <v>0</v>
      </c>
      <c r="E331" s="125">
        <v>0</v>
      </c>
      <c r="F331" s="126" t="str">
        <f t="shared" si="5"/>
        <v>-</v>
      </c>
    </row>
    <row r="332" spans="1:6" s="1" customFormat="1" ht="12.75" customHeight="1" x14ac:dyDescent="0.2">
      <c r="A332" s="36" t="s">
        <v>704</v>
      </c>
      <c r="B332" s="178" t="s">
        <v>705</v>
      </c>
      <c r="C332" s="179" t="s">
        <v>704</v>
      </c>
      <c r="D332" s="263">
        <v>0</v>
      </c>
      <c r="E332" s="263">
        <v>0</v>
      </c>
      <c r="F332" s="126" t="str">
        <f t="shared" si="5"/>
        <v>-</v>
      </c>
    </row>
    <row r="333" spans="1:6" s="1" customFormat="1" ht="12.75" customHeight="1" x14ac:dyDescent="0.2">
      <c r="A333" s="188" t="s">
        <v>706</v>
      </c>
      <c r="B333" s="92" t="s">
        <v>707</v>
      </c>
      <c r="C333" s="101" t="s">
        <v>706</v>
      </c>
      <c r="D333" s="125">
        <v>0</v>
      </c>
      <c r="E333" s="125">
        <v>0</v>
      </c>
      <c r="F333" s="126" t="str">
        <f t="shared" si="5"/>
        <v>-</v>
      </c>
    </row>
    <row r="334" spans="1:6" s="1" customFormat="1" ht="12.75" customHeight="1" x14ac:dyDescent="0.2">
      <c r="A334" s="188" t="s">
        <v>708</v>
      </c>
      <c r="B334" s="92" t="s">
        <v>709</v>
      </c>
      <c r="C334" s="101" t="s">
        <v>708</v>
      </c>
      <c r="D334" s="125">
        <v>0</v>
      </c>
      <c r="E334" s="125">
        <v>0</v>
      </c>
      <c r="F334" s="126" t="str">
        <f t="shared" si="5"/>
        <v>-</v>
      </c>
    </row>
    <row r="335" spans="1:6" s="1" customFormat="1" ht="12.75" customHeight="1" x14ac:dyDescent="0.2">
      <c r="A335" s="188" t="s">
        <v>710</v>
      </c>
      <c r="B335" s="92" t="s">
        <v>711</v>
      </c>
      <c r="C335" s="101" t="s">
        <v>710</v>
      </c>
      <c r="D335" s="125">
        <v>0</v>
      </c>
      <c r="E335" s="125">
        <v>0</v>
      </c>
      <c r="F335" s="126" t="str">
        <f t="shared" si="5"/>
        <v>-</v>
      </c>
    </row>
    <row r="336" spans="1:6" s="1" customFormat="1" ht="12.75" customHeight="1" x14ac:dyDescent="0.2">
      <c r="A336" s="188" t="s">
        <v>712</v>
      </c>
      <c r="B336" s="99" t="s">
        <v>713</v>
      </c>
      <c r="C336" s="101" t="s">
        <v>712</v>
      </c>
      <c r="D336" s="180">
        <f>SUM(D337:D340)</f>
        <v>0</v>
      </c>
      <c r="E336" s="180">
        <f>SUM(E337:E340)</f>
        <v>0</v>
      </c>
      <c r="F336" s="126" t="str">
        <f t="shared" si="5"/>
        <v>-</v>
      </c>
    </row>
    <row r="337" spans="1:6" s="1" customFormat="1" ht="12.75" customHeight="1" x14ac:dyDescent="0.2">
      <c r="A337" s="188" t="s">
        <v>714</v>
      </c>
      <c r="B337" s="92" t="s">
        <v>715</v>
      </c>
      <c r="C337" s="101" t="s">
        <v>714</v>
      </c>
      <c r="D337" s="125">
        <v>0</v>
      </c>
      <c r="E337" s="125">
        <v>0</v>
      </c>
      <c r="F337" s="126" t="str">
        <f t="shared" si="5"/>
        <v>-</v>
      </c>
    </row>
    <row r="338" spans="1:6" s="1" customFormat="1" ht="12.75" customHeight="1" x14ac:dyDescent="0.2">
      <c r="A338" s="188" t="s">
        <v>716</v>
      </c>
      <c r="B338" s="92" t="s">
        <v>717</v>
      </c>
      <c r="C338" s="101" t="s">
        <v>716</v>
      </c>
      <c r="D338" s="125">
        <v>0</v>
      </c>
      <c r="E338" s="125">
        <v>0</v>
      </c>
      <c r="F338" s="126" t="str">
        <f t="shared" si="5"/>
        <v>-</v>
      </c>
    </row>
    <row r="339" spans="1:6" s="1" customFormat="1" ht="12.75" customHeight="1" x14ac:dyDescent="0.2">
      <c r="A339" s="188" t="s">
        <v>718</v>
      </c>
      <c r="B339" s="92" t="s">
        <v>719</v>
      </c>
      <c r="C339" s="101" t="s">
        <v>718</v>
      </c>
      <c r="D339" s="125">
        <v>0</v>
      </c>
      <c r="E339" s="125">
        <v>0</v>
      </c>
      <c r="F339" s="126" t="str">
        <f t="shared" si="5"/>
        <v>-</v>
      </c>
    </row>
    <row r="340" spans="1:6" s="1" customFormat="1" ht="12.75" customHeight="1" x14ac:dyDescent="0.2">
      <c r="A340" s="188" t="s">
        <v>720</v>
      </c>
      <c r="B340" s="99" t="s">
        <v>721</v>
      </c>
      <c r="C340" s="101" t="s">
        <v>720</v>
      </c>
      <c r="D340" s="125">
        <v>0</v>
      </c>
      <c r="E340" s="125">
        <v>0</v>
      </c>
      <c r="F340" s="126" t="str">
        <f t="shared" ref="F340:F371" si="6">IF(D340&lt;&gt;0,IF(E340/D340&gt;=100,"&gt;&gt;100",E340/D340*100),"-")</f>
        <v>-</v>
      </c>
    </row>
    <row r="341" spans="1:6" s="1" customFormat="1" ht="22.9" customHeight="1" x14ac:dyDescent="0.2">
      <c r="A341" s="188" t="s">
        <v>722</v>
      </c>
      <c r="B341" s="99" t="s">
        <v>723</v>
      </c>
      <c r="C341" s="101" t="s">
        <v>722</v>
      </c>
      <c r="D341" s="180">
        <f>SUM(D342:D345)</f>
        <v>0</v>
      </c>
      <c r="E341" s="180">
        <f>SUM(E342:E345)</f>
        <v>0</v>
      </c>
      <c r="F341" s="126" t="str">
        <f t="shared" si="6"/>
        <v>-</v>
      </c>
    </row>
    <row r="342" spans="1:6" s="1" customFormat="1" ht="12.75" customHeight="1" x14ac:dyDescent="0.2">
      <c r="A342" s="188" t="s">
        <v>724</v>
      </c>
      <c r="B342" s="92" t="s">
        <v>725</v>
      </c>
      <c r="C342" s="101" t="s">
        <v>724</v>
      </c>
      <c r="D342" s="125">
        <v>0</v>
      </c>
      <c r="E342" s="125">
        <v>0</v>
      </c>
      <c r="F342" s="126" t="str">
        <f t="shared" si="6"/>
        <v>-</v>
      </c>
    </row>
    <row r="343" spans="1:6" s="1" customFormat="1" ht="12.75" customHeight="1" x14ac:dyDescent="0.2">
      <c r="A343" s="188" t="s">
        <v>726</v>
      </c>
      <c r="B343" s="92" t="s">
        <v>727</v>
      </c>
      <c r="C343" s="101" t="s">
        <v>726</v>
      </c>
      <c r="D343" s="125">
        <v>0</v>
      </c>
      <c r="E343" s="125">
        <v>0</v>
      </c>
      <c r="F343" s="126" t="str">
        <f t="shared" si="6"/>
        <v>-</v>
      </c>
    </row>
    <row r="344" spans="1:6" s="1" customFormat="1" ht="12.75" customHeight="1" x14ac:dyDescent="0.2">
      <c r="A344" s="188" t="s">
        <v>728</v>
      </c>
      <c r="B344" s="92" t="s">
        <v>729</v>
      </c>
      <c r="C344" s="101" t="s">
        <v>728</v>
      </c>
      <c r="D344" s="125">
        <v>0</v>
      </c>
      <c r="E344" s="125">
        <v>0</v>
      </c>
      <c r="F344" s="126" t="str">
        <f t="shared" si="6"/>
        <v>-</v>
      </c>
    </row>
    <row r="345" spans="1:6" s="1" customFormat="1" ht="12.75" customHeight="1" x14ac:dyDescent="0.2">
      <c r="A345" s="188" t="s">
        <v>730</v>
      </c>
      <c r="B345" s="92" t="s">
        <v>731</v>
      </c>
      <c r="C345" s="101" t="s">
        <v>730</v>
      </c>
      <c r="D345" s="125">
        <v>0</v>
      </c>
      <c r="E345" s="125">
        <v>0</v>
      </c>
      <c r="F345" s="126" t="str">
        <f t="shared" si="6"/>
        <v>-</v>
      </c>
    </row>
    <row r="346" spans="1:6" s="1" customFormat="1" ht="12.75" customHeight="1" x14ac:dyDescent="0.2">
      <c r="A346" s="188" t="s">
        <v>732</v>
      </c>
      <c r="B346" s="92" t="s">
        <v>733</v>
      </c>
      <c r="C346" s="101" t="s">
        <v>732</v>
      </c>
      <c r="D346" s="180">
        <f>SUM(D347:D348)</f>
        <v>0</v>
      </c>
      <c r="E346" s="180">
        <f>SUM(E347:E348)</f>
        <v>0</v>
      </c>
      <c r="F346" s="126" t="str">
        <f t="shared" si="6"/>
        <v>-</v>
      </c>
    </row>
    <row r="347" spans="1:6" s="1" customFormat="1" ht="12.75" customHeight="1" x14ac:dyDescent="0.2">
      <c r="A347" s="188" t="s">
        <v>734</v>
      </c>
      <c r="B347" s="92" t="s">
        <v>735</v>
      </c>
      <c r="C347" s="101" t="s">
        <v>734</v>
      </c>
      <c r="D347" s="125">
        <v>0</v>
      </c>
      <c r="E347" s="125">
        <v>0</v>
      </c>
      <c r="F347" s="126" t="str">
        <f t="shared" si="6"/>
        <v>-</v>
      </c>
    </row>
    <row r="348" spans="1:6" s="1" customFormat="1" ht="12.75" customHeight="1" x14ac:dyDescent="0.2">
      <c r="A348" s="188" t="s">
        <v>736</v>
      </c>
      <c r="B348" s="92" t="s">
        <v>737</v>
      </c>
      <c r="C348" s="101" t="s">
        <v>736</v>
      </c>
      <c r="D348" s="125">
        <v>0</v>
      </c>
      <c r="E348" s="125">
        <v>0</v>
      </c>
      <c r="F348" s="126" t="str">
        <f t="shared" si="6"/>
        <v>-</v>
      </c>
    </row>
    <row r="349" spans="1:6" s="1" customFormat="1" ht="12.75" customHeight="1" x14ac:dyDescent="0.2">
      <c r="A349" s="188" t="s">
        <v>738</v>
      </c>
      <c r="B349" s="92" t="s">
        <v>739</v>
      </c>
      <c r="C349" s="101" t="s">
        <v>738</v>
      </c>
      <c r="D349" s="180">
        <f>SUM(D350:D353)</f>
        <v>0</v>
      </c>
      <c r="E349" s="180">
        <f>SUM(E350:E353)</f>
        <v>0</v>
      </c>
      <c r="F349" s="126" t="str">
        <f t="shared" si="6"/>
        <v>-</v>
      </c>
    </row>
    <row r="350" spans="1:6" s="1" customFormat="1" ht="12.75" customHeight="1" x14ac:dyDescent="0.2">
      <c r="A350" s="188" t="s">
        <v>740</v>
      </c>
      <c r="B350" s="92" t="s">
        <v>741</v>
      </c>
      <c r="C350" s="101" t="s">
        <v>740</v>
      </c>
      <c r="D350" s="125">
        <v>0</v>
      </c>
      <c r="E350" s="125">
        <v>0</v>
      </c>
      <c r="F350" s="126" t="str">
        <f t="shared" si="6"/>
        <v>-</v>
      </c>
    </row>
    <row r="351" spans="1:6" s="1" customFormat="1" ht="12.75" customHeight="1" x14ac:dyDescent="0.2">
      <c r="A351" s="188" t="s">
        <v>742</v>
      </c>
      <c r="B351" s="92" t="s">
        <v>743</v>
      </c>
      <c r="C351" s="101" t="s">
        <v>742</v>
      </c>
      <c r="D351" s="125">
        <v>0</v>
      </c>
      <c r="E351" s="125">
        <v>0</v>
      </c>
      <c r="F351" s="126" t="str">
        <f t="shared" si="6"/>
        <v>-</v>
      </c>
    </row>
    <row r="352" spans="1:6" s="1" customFormat="1" ht="12.75" customHeight="1" x14ac:dyDescent="0.2">
      <c r="A352" s="188" t="s">
        <v>744</v>
      </c>
      <c r="B352" s="92" t="s">
        <v>745</v>
      </c>
      <c r="C352" s="101" t="s">
        <v>744</v>
      </c>
      <c r="D352" s="125">
        <v>0</v>
      </c>
      <c r="E352" s="125">
        <v>0</v>
      </c>
      <c r="F352" s="126" t="str">
        <f t="shared" si="6"/>
        <v>-</v>
      </c>
    </row>
    <row r="353" spans="1:6" s="1" customFormat="1" ht="12.75" customHeight="1" x14ac:dyDescent="0.2">
      <c r="A353" s="188" t="s">
        <v>746</v>
      </c>
      <c r="B353" s="92" t="s">
        <v>747</v>
      </c>
      <c r="C353" s="101" t="s">
        <v>746</v>
      </c>
      <c r="D353" s="125">
        <v>0</v>
      </c>
      <c r="E353" s="125">
        <v>0</v>
      </c>
      <c r="F353" s="126" t="str">
        <f t="shared" si="6"/>
        <v>-</v>
      </c>
    </row>
    <row r="354" spans="1:6" s="1" customFormat="1" ht="12" customHeight="1" x14ac:dyDescent="0.2">
      <c r="A354" s="188" t="s">
        <v>748</v>
      </c>
      <c r="B354" s="92" t="s">
        <v>749</v>
      </c>
      <c r="C354" s="101" t="s">
        <v>748</v>
      </c>
      <c r="D354" s="180">
        <f>D355</f>
        <v>0</v>
      </c>
      <c r="E354" s="180">
        <f>E355</f>
        <v>0</v>
      </c>
      <c r="F354" s="126" t="str">
        <f t="shared" si="6"/>
        <v>-</v>
      </c>
    </row>
    <row r="355" spans="1:6" s="1" customFormat="1" ht="22.9" customHeight="1" x14ac:dyDescent="0.2">
      <c r="A355" s="188" t="s">
        <v>750</v>
      </c>
      <c r="B355" s="92" t="s">
        <v>751</v>
      </c>
      <c r="C355" s="101" t="s">
        <v>750</v>
      </c>
      <c r="D355" s="180">
        <f>SUM(D356:D357)</f>
        <v>0</v>
      </c>
      <c r="E355" s="180">
        <f>SUM(E356:E357)</f>
        <v>0</v>
      </c>
      <c r="F355" s="126" t="str">
        <f t="shared" si="6"/>
        <v>-</v>
      </c>
    </row>
    <row r="356" spans="1:6" s="1" customFormat="1" ht="12.75" customHeight="1" x14ac:dyDescent="0.2">
      <c r="A356" s="188" t="s">
        <v>752</v>
      </c>
      <c r="B356" s="92" t="s">
        <v>753</v>
      </c>
      <c r="C356" s="101" t="s">
        <v>752</v>
      </c>
      <c r="D356" s="125">
        <v>0</v>
      </c>
      <c r="E356" s="125">
        <v>0</v>
      </c>
      <c r="F356" s="126" t="str">
        <f t="shared" si="6"/>
        <v>-</v>
      </c>
    </row>
    <row r="357" spans="1:6" s="1" customFormat="1" ht="12.75" customHeight="1" x14ac:dyDescent="0.2">
      <c r="A357" s="188" t="s">
        <v>754</v>
      </c>
      <c r="B357" s="92" t="s">
        <v>755</v>
      </c>
      <c r="C357" s="101" t="s">
        <v>754</v>
      </c>
      <c r="D357" s="125">
        <v>0</v>
      </c>
      <c r="E357" s="125">
        <v>0</v>
      </c>
      <c r="F357" s="126" t="str">
        <f t="shared" si="6"/>
        <v>-</v>
      </c>
    </row>
    <row r="358" spans="1:6" s="1" customFormat="1" ht="12.75" customHeight="1" x14ac:dyDescent="0.2">
      <c r="A358" s="188" t="s">
        <v>756</v>
      </c>
      <c r="B358" s="92" t="s">
        <v>757</v>
      </c>
      <c r="C358" s="101" t="s">
        <v>756</v>
      </c>
      <c r="D358" s="180">
        <f>D359</f>
        <v>0</v>
      </c>
      <c r="E358" s="180">
        <f>E359</f>
        <v>0</v>
      </c>
      <c r="F358" s="126" t="str">
        <f t="shared" si="6"/>
        <v>-</v>
      </c>
    </row>
    <row r="359" spans="1:6" s="1" customFormat="1" ht="12.75" customHeight="1" x14ac:dyDescent="0.2">
      <c r="A359" s="188" t="s">
        <v>758</v>
      </c>
      <c r="B359" s="92" t="s">
        <v>759</v>
      </c>
      <c r="C359" s="101" t="s">
        <v>758</v>
      </c>
      <c r="D359" s="125">
        <v>0</v>
      </c>
      <c r="E359" s="125">
        <v>0</v>
      </c>
      <c r="F359" s="126" t="str">
        <f t="shared" si="6"/>
        <v>-</v>
      </c>
    </row>
    <row r="360" spans="1:6" s="1" customFormat="1" ht="12.75" customHeight="1" x14ac:dyDescent="0.2">
      <c r="A360" s="188" t="s">
        <v>760</v>
      </c>
      <c r="B360" s="92" t="s">
        <v>761</v>
      </c>
      <c r="C360" s="101" t="s">
        <v>760</v>
      </c>
      <c r="D360" s="180">
        <f>D361+D373+D406+D410+D412</f>
        <v>631397.2300000001</v>
      </c>
      <c r="E360" s="180">
        <f>E361+E373+E406+E410+E412</f>
        <v>1262121.83</v>
      </c>
      <c r="F360" s="126">
        <f t="shared" si="6"/>
        <v>199.89346959916185</v>
      </c>
    </row>
    <row r="361" spans="1:6" s="1" customFormat="1" ht="12.75" customHeight="1" x14ac:dyDescent="0.2">
      <c r="A361" s="188" t="s">
        <v>762</v>
      </c>
      <c r="B361" s="92" t="s">
        <v>763</v>
      </c>
      <c r="C361" s="101" t="s">
        <v>762</v>
      </c>
      <c r="D361" s="180">
        <f>D362+D366</f>
        <v>0</v>
      </c>
      <c r="E361" s="180">
        <f>E362+E366</f>
        <v>32404</v>
      </c>
      <c r="F361" s="126" t="str">
        <f t="shared" si="6"/>
        <v>-</v>
      </c>
    </row>
    <row r="362" spans="1:6" s="1" customFormat="1" ht="12.75" customHeight="1" x14ac:dyDescent="0.2">
      <c r="A362" s="188" t="s">
        <v>764</v>
      </c>
      <c r="B362" s="92" t="s">
        <v>765</v>
      </c>
      <c r="C362" s="101" t="s">
        <v>764</v>
      </c>
      <c r="D362" s="180">
        <f>SUM(D363:D365)</f>
        <v>0</v>
      </c>
      <c r="E362" s="180">
        <f>SUM(E363:E365)</f>
        <v>0</v>
      </c>
      <c r="F362" s="126" t="str">
        <f t="shared" si="6"/>
        <v>-</v>
      </c>
    </row>
    <row r="363" spans="1:6" s="1" customFormat="1" ht="12.75" customHeight="1" x14ac:dyDescent="0.2">
      <c r="A363" s="188" t="s">
        <v>766</v>
      </c>
      <c r="B363" s="92" t="s">
        <v>663</v>
      </c>
      <c r="C363" s="101" t="s">
        <v>766</v>
      </c>
      <c r="D363" s="125">
        <v>0</v>
      </c>
      <c r="E363" s="125">
        <v>0</v>
      </c>
      <c r="F363" s="126" t="str">
        <f t="shared" si="6"/>
        <v>-</v>
      </c>
    </row>
    <row r="364" spans="1:6" s="1" customFormat="1" ht="12.75" customHeight="1" x14ac:dyDescent="0.2">
      <c r="A364" s="188" t="s">
        <v>767</v>
      </c>
      <c r="B364" s="92" t="s">
        <v>665</v>
      </c>
      <c r="C364" s="101" t="s">
        <v>767</v>
      </c>
      <c r="D364" s="125">
        <v>0</v>
      </c>
      <c r="E364" s="125">
        <v>0</v>
      </c>
      <c r="F364" s="126" t="str">
        <f t="shared" si="6"/>
        <v>-</v>
      </c>
    </row>
    <row r="365" spans="1:6" s="1" customFormat="1" ht="12.75" customHeight="1" x14ac:dyDescent="0.2">
      <c r="A365" s="188" t="s">
        <v>768</v>
      </c>
      <c r="B365" s="92" t="s">
        <v>769</v>
      </c>
      <c r="C365" s="101" t="s">
        <v>768</v>
      </c>
      <c r="D365" s="125">
        <v>0</v>
      </c>
      <c r="E365" s="125">
        <v>0</v>
      </c>
      <c r="F365" s="126" t="str">
        <f t="shared" si="6"/>
        <v>-</v>
      </c>
    </row>
    <row r="366" spans="1:6" s="1" customFormat="1" ht="12.75" customHeight="1" x14ac:dyDescent="0.2">
      <c r="A366" s="188" t="s">
        <v>770</v>
      </c>
      <c r="B366" s="92" t="s">
        <v>771</v>
      </c>
      <c r="C366" s="101" t="s">
        <v>770</v>
      </c>
      <c r="D366" s="180">
        <f>SUM(D367:D372)</f>
        <v>0</v>
      </c>
      <c r="E366" s="180">
        <f>SUM(E367:E372)</f>
        <v>32404</v>
      </c>
      <c r="F366" s="126" t="str">
        <f t="shared" si="6"/>
        <v>-</v>
      </c>
    </row>
    <row r="367" spans="1:6" s="1" customFormat="1" ht="12.75" customHeight="1" x14ac:dyDescent="0.2">
      <c r="A367" s="188" t="s">
        <v>772</v>
      </c>
      <c r="B367" s="92" t="s">
        <v>671</v>
      </c>
      <c r="C367" s="101" t="s">
        <v>772</v>
      </c>
      <c r="D367" s="125">
        <v>0</v>
      </c>
      <c r="E367" s="125">
        <v>0</v>
      </c>
      <c r="F367" s="126" t="str">
        <f t="shared" si="6"/>
        <v>-</v>
      </c>
    </row>
    <row r="368" spans="1:6" s="1" customFormat="1" ht="12.75" customHeight="1" x14ac:dyDescent="0.2">
      <c r="A368" s="188" t="s">
        <v>773</v>
      </c>
      <c r="B368" s="92" t="s">
        <v>673</v>
      </c>
      <c r="C368" s="101" t="s">
        <v>773</v>
      </c>
      <c r="D368" s="125">
        <v>0</v>
      </c>
      <c r="E368" s="125">
        <v>0</v>
      </c>
      <c r="F368" s="126" t="str">
        <f t="shared" si="6"/>
        <v>-</v>
      </c>
    </row>
    <row r="369" spans="1:6" s="1" customFormat="1" ht="12.75" customHeight="1" x14ac:dyDescent="0.2">
      <c r="A369" s="188" t="s">
        <v>774</v>
      </c>
      <c r="B369" s="92" t="s">
        <v>675</v>
      </c>
      <c r="C369" s="101" t="s">
        <v>774</v>
      </c>
      <c r="D369" s="125">
        <v>0</v>
      </c>
      <c r="E369" s="125">
        <v>0</v>
      </c>
      <c r="F369" s="126" t="str">
        <f t="shared" si="6"/>
        <v>-</v>
      </c>
    </row>
    <row r="370" spans="1:6" s="1" customFormat="1" ht="12.75" customHeight="1" x14ac:dyDescent="0.2">
      <c r="A370" s="188" t="s">
        <v>775</v>
      </c>
      <c r="B370" s="92" t="s">
        <v>677</v>
      </c>
      <c r="C370" s="101" t="s">
        <v>775</v>
      </c>
      <c r="D370" s="125">
        <v>0</v>
      </c>
      <c r="E370" s="125">
        <v>32404</v>
      </c>
      <c r="F370" s="126" t="str">
        <f t="shared" si="6"/>
        <v>-</v>
      </c>
    </row>
    <row r="371" spans="1:6" s="1" customFormat="1" ht="12.75" customHeight="1" x14ac:dyDescent="0.2">
      <c r="A371" s="188" t="s">
        <v>776</v>
      </c>
      <c r="B371" s="92" t="s">
        <v>679</v>
      </c>
      <c r="C371" s="101" t="s">
        <v>776</v>
      </c>
      <c r="D371" s="125">
        <v>0</v>
      </c>
      <c r="E371" s="125">
        <v>0</v>
      </c>
      <c r="F371" s="126" t="str">
        <f t="shared" si="6"/>
        <v>-</v>
      </c>
    </row>
    <row r="372" spans="1:6" s="1" customFormat="1" ht="12.75" customHeight="1" x14ac:dyDescent="0.2">
      <c r="A372" s="188" t="s">
        <v>777</v>
      </c>
      <c r="B372" s="92" t="s">
        <v>681</v>
      </c>
      <c r="C372" s="101" t="s">
        <v>777</v>
      </c>
      <c r="D372" s="125">
        <v>0</v>
      </c>
      <c r="E372" s="125">
        <v>0</v>
      </c>
      <c r="F372" s="126" t="str">
        <f t="shared" ref="F372:F403" si="7">IF(D372&lt;&gt;0,IF(E372/D372&gt;=100,"&gt;&gt;100",E372/D372*100),"-")</f>
        <v>-</v>
      </c>
    </row>
    <row r="373" spans="1:6" s="1" customFormat="1" ht="22.9" customHeight="1" x14ac:dyDescent="0.2">
      <c r="A373" s="188" t="s">
        <v>778</v>
      </c>
      <c r="B373" s="99" t="s">
        <v>779</v>
      </c>
      <c r="C373" s="101" t="s">
        <v>778</v>
      </c>
      <c r="D373" s="180">
        <f>D374+D379+D388+D393+D398+D401</f>
        <v>529989.33000000007</v>
      </c>
      <c r="E373" s="180">
        <f>E374+E379+E388+E393+E398+E401</f>
        <v>1067176.47</v>
      </c>
      <c r="F373" s="126">
        <f t="shared" si="7"/>
        <v>201.35810469995684</v>
      </c>
    </row>
    <row r="374" spans="1:6" s="1" customFormat="1" ht="12.75" customHeight="1" x14ac:dyDescent="0.2">
      <c r="A374" s="188" t="s">
        <v>780</v>
      </c>
      <c r="B374" s="92" t="s">
        <v>781</v>
      </c>
      <c r="C374" s="101" t="s">
        <v>780</v>
      </c>
      <c r="D374" s="180">
        <f>SUM(D375:D378)</f>
        <v>441201.22000000003</v>
      </c>
      <c r="E374" s="180">
        <f>SUM(E375:E378)</f>
        <v>1056390.8</v>
      </c>
      <c r="F374" s="126">
        <f t="shared" si="7"/>
        <v>239.43514934070217</v>
      </c>
    </row>
    <row r="375" spans="1:6" s="1" customFormat="1" ht="12.75" customHeight="1" x14ac:dyDescent="0.2">
      <c r="A375" s="188" t="s">
        <v>782</v>
      </c>
      <c r="B375" s="92" t="s">
        <v>687</v>
      </c>
      <c r="C375" s="101" t="s">
        <v>782</v>
      </c>
      <c r="D375" s="125">
        <v>0</v>
      </c>
      <c r="E375" s="125">
        <v>0</v>
      </c>
      <c r="F375" s="126" t="str">
        <f t="shared" si="7"/>
        <v>-</v>
      </c>
    </row>
    <row r="376" spans="1:6" s="1" customFormat="1" ht="12.75" customHeight="1" x14ac:dyDescent="0.2">
      <c r="A376" s="188" t="s">
        <v>783</v>
      </c>
      <c r="B376" s="92" t="s">
        <v>689</v>
      </c>
      <c r="C376" s="101" t="s">
        <v>783</v>
      </c>
      <c r="D376" s="125">
        <v>7500</v>
      </c>
      <c r="E376" s="125">
        <v>769329.28</v>
      </c>
      <c r="F376" s="126" t="str">
        <f t="shared" si="7"/>
        <v>&gt;&gt;100</v>
      </c>
    </row>
    <row r="377" spans="1:6" s="1" customFormat="1" ht="12.75" customHeight="1" x14ac:dyDescent="0.2">
      <c r="A377" s="188" t="s">
        <v>784</v>
      </c>
      <c r="B377" s="92" t="s">
        <v>691</v>
      </c>
      <c r="C377" s="101" t="s">
        <v>784</v>
      </c>
      <c r="D377" s="125">
        <v>23714.33</v>
      </c>
      <c r="E377" s="125">
        <v>50036.6</v>
      </c>
      <c r="F377" s="126">
        <f t="shared" si="7"/>
        <v>210.99731681223966</v>
      </c>
    </row>
    <row r="378" spans="1:6" s="1" customFormat="1" ht="12.75" customHeight="1" x14ac:dyDescent="0.2">
      <c r="A378" s="188" t="s">
        <v>785</v>
      </c>
      <c r="B378" s="92" t="s">
        <v>693</v>
      </c>
      <c r="C378" s="101" t="s">
        <v>785</v>
      </c>
      <c r="D378" s="125">
        <v>409986.89</v>
      </c>
      <c r="E378" s="125">
        <v>237024.92</v>
      </c>
      <c r="F378" s="126">
        <f t="shared" si="7"/>
        <v>57.812804697242882</v>
      </c>
    </row>
    <row r="379" spans="1:6" s="1" customFormat="1" ht="12.75" customHeight="1" x14ac:dyDescent="0.2">
      <c r="A379" s="188" t="s">
        <v>786</v>
      </c>
      <c r="B379" s="92" t="s">
        <v>787</v>
      </c>
      <c r="C379" s="101" t="s">
        <v>786</v>
      </c>
      <c r="D379" s="180">
        <f>SUM(D380:D387)</f>
        <v>88788.11</v>
      </c>
      <c r="E379" s="180">
        <f>SUM(E380:E387)</f>
        <v>10785.67</v>
      </c>
      <c r="F379" s="126">
        <f t="shared" si="7"/>
        <v>12.147651301508727</v>
      </c>
    </row>
    <row r="380" spans="1:6" s="1" customFormat="1" ht="12.75" customHeight="1" x14ac:dyDescent="0.2">
      <c r="A380" s="188" t="s">
        <v>788</v>
      </c>
      <c r="B380" s="92" t="s">
        <v>697</v>
      </c>
      <c r="C380" s="101" t="s">
        <v>788</v>
      </c>
      <c r="D380" s="125">
        <v>3268.38</v>
      </c>
      <c r="E380" s="125">
        <v>1193.49</v>
      </c>
      <c r="F380" s="126">
        <f t="shared" si="7"/>
        <v>36.516255759734179</v>
      </c>
    </row>
    <row r="381" spans="1:6" s="1" customFormat="1" ht="12.75" customHeight="1" x14ac:dyDescent="0.2">
      <c r="A381" s="188" t="s">
        <v>789</v>
      </c>
      <c r="B381" s="92" t="s">
        <v>790</v>
      </c>
      <c r="C381" s="101" t="s">
        <v>789</v>
      </c>
      <c r="D381" s="125">
        <v>10</v>
      </c>
      <c r="E381" s="125">
        <v>1</v>
      </c>
      <c r="F381" s="126">
        <f t="shared" si="7"/>
        <v>10</v>
      </c>
    </row>
    <row r="382" spans="1:6" s="1" customFormat="1" ht="12.75" customHeight="1" x14ac:dyDescent="0.2">
      <c r="A382" s="188" t="s">
        <v>791</v>
      </c>
      <c r="B382" s="92" t="s">
        <v>701</v>
      </c>
      <c r="C382" s="101" t="s">
        <v>791</v>
      </c>
      <c r="D382" s="125">
        <v>0</v>
      </c>
      <c r="E382" s="125">
        <v>0</v>
      </c>
      <c r="F382" s="126" t="str">
        <f t="shared" si="7"/>
        <v>-</v>
      </c>
    </row>
    <row r="383" spans="1:6" s="1" customFormat="1" ht="12.75" customHeight="1" x14ac:dyDescent="0.2">
      <c r="A383" s="188" t="s">
        <v>792</v>
      </c>
      <c r="B383" s="92" t="s">
        <v>703</v>
      </c>
      <c r="C383" s="101" t="s">
        <v>792</v>
      </c>
      <c r="D383" s="125">
        <v>0</v>
      </c>
      <c r="E383" s="125">
        <v>0</v>
      </c>
      <c r="F383" s="126" t="str">
        <f t="shared" si="7"/>
        <v>-</v>
      </c>
    </row>
    <row r="384" spans="1:6" s="1" customFormat="1" ht="12.75" customHeight="1" x14ac:dyDescent="0.2">
      <c r="A384" s="36" t="s">
        <v>793</v>
      </c>
      <c r="B384" s="178" t="s">
        <v>705</v>
      </c>
      <c r="C384" s="179" t="s">
        <v>793</v>
      </c>
      <c r="D384" s="263">
        <v>0</v>
      </c>
      <c r="E384" s="263">
        <v>0</v>
      </c>
      <c r="F384" s="190" t="str">
        <f t="shared" si="7"/>
        <v>-</v>
      </c>
    </row>
    <row r="385" spans="1:6" s="1" customFormat="1" ht="12.75" customHeight="1" x14ac:dyDescent="0.2">
      <c r="A385" s="188" t="s">
        <v>794</v>
      </c>
      <c r="B385" s="92" t="s">
        <v>707</v>
      </c>
      <c r="C385" s="101" t="s">
        <v>794</v>
      </c>
      <c r="D385" s="125">
        <v>0</v>
      </c>
      <c r="E385" s="125">
        <v>0</v>
      </c>
      <c r="F385" s="126" t="str">
        <f t="shared" si="7"/>
        <v>-</v>
      </c>
    </row>
    <row r="386" spans="1:6" s="1" customFormat="1" ht="12.75" customHeight="1" x14ac:dyDescent="0.2">
      <c r="A386" s="188" t="s">
        <v>795</v>
      </c>
      <c r="B386" s="99" t="s">
        <v>709</v>
      </c>
      <c r="C386" s="101" t="s">
        <v>795</v>
      </c>
      <c r="D386" s="125">
        <v>85509.73</v>
      </c>
      <c r="E386" s="125">
        <v>9591.18</v>
      </c>
      <c r="F386" s="126">
        <f t="shared" si="7"/>
        <v>11.21647793765692</v>
      </c>
    </row>
    <row r="387" spans="1:6" s="1" customFormat="1" ht="12.75" customHeight="1" x14ac:dyDescent="0.2">
      <c r="A387" s="188" t="s">
        <v>796</v>
      </c>
      <c r="B387" s="99" t="s">
        <v>711</v>
      </c>
      <c r="C387" s="101" t="s">
        <v>796</v>
      </c>
      <c r="D387" s="125">
        <v>0</v>
      </c>
      <c r="E387" s="125">
        <v>0</v>
      </c>
      <c r="F387" s="126" t="str">
        <f t="shared" si="7"/>
        <v>-</v>
      </c>
    </row>
    <row r="388" spans="1:6" s="1" customFormat="1" ht="12.75" customHeight="1" x14ac:dyDescent="0.2">
      <c r="A388" s="188" t="s">
        <v>797</v>
      </c>
      <c r="B388" s="92" t="s">
        <v>798</v>
      </c>
      <c r="C388" s="101" t="s">
        <v>797</v>
      </c>
      <c r="D388" s="180">
        <f>SUM(D389:D392)</f>
        <v>0</v>
      </c>
      <c r="E388" s="180">
        <f>SUM(E389:E392)</f>
        <v>0</v>
      </c>
      <c r="F388" s="126" t="str">
        <f t="shared" si="7"/>
        <v>-</v>
      </c>
    </row>
    <row r="389" spans="1:6" s="1" customFormat="1" ht="12.75" customHeight="1" x14ac:dyDescent="0.2">
      <c r="A389" s="188" t="s">
        <v>799</v>
      </c>
      <c r="B389" s="92" t="s">
        <v>715</v>
      </c>
      <c r="C389" s="101" t="s">
        <v>799</v>
      </c>
      <c r="D389" s="125">
        <v>0</v>
      </c>
      <c r="E389" s="125">
        <v>0</v>
      </c>
      <c r="F389" s="126" t="str">
        <f t="shared" si="7"/>
        <v>-</v>
      </c>
    </row>
    <row r="390" spans="1:6" s="1" customFormat="1" ht="12.75" customHeight="1" x14ac:dyDescent="0.2">
      <c r="A390" s="188" t="s">
        <v>800</v>
      </c>
      <c r="B390" s="92" t="s">
        <v>717</v>
      </c>
      <c r="C390" s="101" t="s">
        <v>800</v>
      </c>
      <c r="D390" s="125">
        <v>0</v>
      </c>
      <c r="E390" s="125">
        <v>0</v>
      </c>
      <c r="F390" s="126" t="str">
        <f t="shared" si="7"/>
        <v>-</v>
      </c>
    </row>
    <row r="391" spans="1:6" s="1" customFormat="1" ht="12.75" customHeight="1" x14ac:dyDescent="0.2">
      <c r="A391" s="188" t="s">
        <v>801</v>
      </c>
      <c r="B391" s="92" t="s">
        <v>719</v>
      </c>
      <c r="C391" s="101" t="s">
        <v>801</v>
      </c>
      <c r="D391" s="125">
        <v>0</v>
      </c>
      <c r="E391" s="125">
        <v>0</v>
      </c>
      <c r="F391" s="126" t="str">
        <f t="shared" si="7"/>
        <v>-</v>
      </c>
    </row>
    <row r="392" spans="1:6" s="1" customFormat="1" ht="12.75" customHeight="1" x14ac:dyDescent="0.2">
      <c r="A392" s="188" t="s">
        <v>802</v>
      </c>
      <c r="B392" s="99" t="s">
        <v>721</v>
      </c>
      <c r="C392" s="101" t="s">
        <v>802</v>
      </c>
      <c r="D392" s="125">
        <v>0</v>
      </c>
      <c r="E392" s="125">
        <v>0</v>
      </c>
      <c r="F392" s="126" t="str">
        <f t="shared" si="7"/>
        <v>-</v>
      </c>
    </row>
    <row r="393" spans="1:6" s="1" customFormat="1" ht="12.75" customHeight="1" x14ac:dyDescent="0.2">
      <c r="A393" s="188" t="s">
        <v>803</v>
      </c>
      <c r="B393" s="92" t="s">
        <v>804</v>
      </c>
      <c r="C393" s="101" t="s">
        <v>803</v>
      </c>
      <c r="D393" s="180">
        <f>SUM(D394:D397)</f>
        <v>0</v>
      </c>
      <c r="E393" s="180">
        <f>SUM(E394:E397)</f>
        <v>0</v>
      </c>
      <c r="F393" s="126" t="str">
        <f t="shared" si="7"/>
        <v>-</v>
      </c>
    </row>
    <row r="394" spans="1:6" s="1" customFormat="1" ht="12.75" customHeight="1" x14ac:dyDescent="0.2">
      <c r="A394" s="188" t="s">
        <v>805</v>
      </c>
      <c r="B394" s="92" t="s">
        <v>806</v>
      </c>
      <c r="C394" s="101" t="s">
        <v>805</v>
      </c>
      <c r="D394" s="125">
        <v>0</v>
      </c>
      <c r="E394" s="125">
        <v>0</v>
      </c>
      <c r="F394" s="126" t="str">
        <f t="shared" si="7"/>
        <v>-</v>
      </c>
    </row>
    <row r="395" spans="1:6" s="1" customFormat="1" ht="12.75" customHeight="1" x14ac:dyDescent="0.2">
      <c r="A395" s="188" t="s">
        <v>807</v>
      </c>
      <c r="B395" s="92" t="s">
        <v>727</v>
      </c>
      <c r="C395" s="101" t="s">
        <v>807</v>
      </c>
      <c r="D395" s="125">
        <v>0</v>
      </c>
      <c r="E395" s="125">
        <v>0</v>
      </c>
      <c r="F395" s="126" t="str">
        <f t="shared" si="7"/>
        <v>-</v>
      </c>
    </row>
    <row r="396" spans="1:6" s="1" customFormat="1" ht="12.75" customHeight="1" x14ac:dyDescent="0.2">
      <c r="A396" s="188" t="s">
        <v>808</v>
      </c>
      <c r="B396" s="92" t="s">
        <v>729</v>
      </c>
      <c r="C396" s="101" t="s">
        <v>808</v>
      </c>
      <c r="D396" s="125">
        <v>0</v>
      </c>
      <c r="E396" s="125">
        <v>0</v>
      </c>
      <c r="F396" s="126" t="str">
        <f t="shared" si="7"/>
        <v>-</v>
      </c>
    </row>
    <row r="397" spans="1:6" s="1" customFormat="1" ht="12.75" customHeight="1" x14ac:dyDescent="0.2">
      <c r="A397" s="188" t="s">
        <v>809</v>
      </c>
      <c r="B397" s="92" t="s">
        <v>731</v>
      </c>
      <c r="C397" s="101" t="s">
        <v>809</v>
      </c>
      <c r="D397" s="125">
        <v>0</v>
      </c>
      <c r="E397" s="125">
        <v>0</v>
      </c>
      <c r="F397" s="126" t="str">
        <f t="shared" si="7"/>
        <v>-</v>
      </c>
    </row>
    <row r="398" spans="1:6" s="1" customFormat="1" ht="12.75" customHeight="1" x14ac:dyDescent="0.2">
      <c r="A398" s="188" t="s">
        <v>810</v>
      </c>
      <c r="B398" s="92" t="s">
        <v>811</v>
      </c>
      <c r="C398" s="101" t="s">
        <v>810</v>
      </c>
      <c r="D398" s="180">
        <f>SUM(D399:D400)</f>
        <v>0</v>
      </c>
      <c r="E398" s="180">
        <f>SUM(E399:E400)</f>
        <v>0</v>
      </c>
      <c r="F398" s="126" t="str">
        <f t="shared" si="7"/>
        <v>-</v>
      </c>
    </row>
    <row r="399" spans="1:6" s="1" customFormat="1" ht="12.75" customHeight="1" x14ac:dyDescent="0.2">
      <c r="A399" s="188" t="s">
        <v>812</v>
      </c>
      <c r="B399" s="92" t="s">
        <v>813</v>
      </c>
      <c r="C399" s="101" t="s">
        <v>812</v>
      </c>
      <c r="D399" s="125">
        <v>0</v>
      </c>
      <c r="E399" s="125">
        <v>0</v>
      </c>
      <c r="F399" s="126" t="str">
        <f t="shared" si="7"/>
        <v>-</v>
      </c>
    </row>
    <row r="400" spans="1:6" s="1" customFormat="1" ht="12.75" customHeight="1" x14ac:dyDescent="0.2">
      <c r="A400" s="188" t="s">
        <v>814</v>
      </c>
      <c r="B400" s="92" t="s">
        <v>737</v>
      </c>
      <c r="C400" s="101" t="s">
        <v>814</v>
      </c>
      <c r="D400" s="125">
        <v>0</v>
      </c>
      <c r="E400" s="125">
        <v>0</v>
      </c>
      <c r="F400" s="126" t="str">
        <f t="shared" si="7"/>
        <v>-</v>
      </c>
    </row>
    <row r="401" spans="1:6" s="1" customFormat="1" ht="12.75" customHeight="1" x14ac:dyDescent="0.2">
      <c r="A401" s="188" t="s">
        <v>815</v>
      </c>
      <c r="B401" s="92" t="s">
        <v>816</v>
      </c>
      <c r="C401" s="101" t="s">
        <v>815</v>
      </c>
      <c r="D401" s="180">
        <f>SUM(D402:D405)</f>
        <v>0</v>
      </c>
      <c r="E401" s="180">
        <f>SUM(E402:E405)</f>
        <v>0</v>
      </c>
      <c r="F401" s="126" t="str">
        <f t="shared" si="7"/>
        <v>-</v>
      </c>
    </row>
    <row r="402" spans="1:6" s="1" customFormat="1" ht="12.75" customHeight="1" x14ac:dyDescent="0.2">
      <c r="A402" s="188" t="s">
        <v>817</v>
      </c>
      <c r="B402" s="92" t="s">
        <v>741</v>
      </c>
      <c r="C402" s="101" t="s">
        <v>817</v>
      </c>
      <c r="D402" s="125">
        <v>0</v>
      </c>
      <c r="E402" s="125">
        <v>0</v>
      </c>
      <c r="F402" s="126" t="str">
        <f t="shared" si="7"/>
        <v>-</v>
      </c>
    </row>
    <row r="403" spans="1:6" s="1" customFormat="1" ht="12.75" customHeight="1" x14ac:dyDescent="0.2">
      <c r="A403" s="188" t="s">
        <v>818</v>
      </c>
      <c r="B403" s="92" t="s">
        <v>743</v>
      </c>
      <c r="C403" s="101" t="s">
        <v>818</v>
      </c>
      <c r="D403" s="125">
        <v>0</v>
      </c>
      <c r="E403" s="125">
        <v>0</v>
      </c>
      <c r="F403" s="126" t="str">
        <f t="shared" si="7"/>
        <v>-</v>
      </c>
    </row>
    <row r="404" spans="1:6" s="1" customFormat="1" ht="12.75" customHeight="1" x14ac:dyDescent="0.2">
      <c r="A404" s="188" t="s">
        <v>819</v>
      </c>
      <c r="B404" s="92" t="s">
        <v>745</v>
      </c>
      <c r="C404" s="101" t="s">
        <v>819</v>
      </c>
      <c r="D404" s="125">
        <v>0</v>
      </c>
      <c r="E404" s="125">
        <v>0</v>
      </c>
      <c r="F404" s="126" t="str">
        <f t="shared" ref="F404:F428" si="8">IF(D404&lt;&gt;0,IF(E404/D404&gt;=100,"&gt;&gt;100",E404/D404*100),"-")</f>
        <v>-</v>
      </c>
    </row>
    <row r="405" spans="1:6" s="1" customFormat="1" ht="12.75" customHeight="1" x14ac:dyDescent="0.2">
      <c r="A405" s="188" t="s">
        <v>820</v>
      </c>
      <c r="B405" s="92" t="s">
        <v>747</v>
      </c>
      <c r="C405" s="101" t="s">
        <v>820</v>
      </c>
      <c r="D405" s="125">
        <v>0</v>
      </c>
      <c r="E405" s="125">
        <v>0</v>
      </c>
      <c r="F405" s="126" t="str">
        <f t="shared" si="8"/>
        <v>-</v>
      </c>
    </row>
    <row r="406" spans="1:6" s="1" customFormat="1" ht="12" customHeight="1" x14ac:dyDescent="0.2">
      <c r="A406" s="188" t="s">
        <v>821</v>
      </c>
      <c r="B406" s="92" t="s">
        <v>822</v>
      </c>
      <c r="C406" s="101" t="s">
        <v>821</v>
      </c>
      <c r="D406" s="180">
        <f>D407</f>
        <v>0</v>
      </c>
      <c r="E406" s="180">
        <f>E407</f>
        <v>0</v>
      </c>
      <c r="F406" s="126" t="str">
        <f t="shared" si="8"/>
        <v>-</v>
      </c>
    </row>
    <row r="407" spans="1:6" s="1" customFormat="1" ht="12.75" customHeight="1" x14ac:dyDescent="0.2">
      <c r="A407" s="188" t="s">
        <v>823</v>
      </c>
      <c r="B407" s="92" t="s">
        <v>824</v>
      </c>
      <c r="C407" s="101" t="s">
        <v>823</v>
      </c>
      <c r="D407" s="180">
        <f>SUM(D408:D409)</f>
        <v>0</v>
      </c>
      <c r="E407" s="180">
        <f>SUM(E408:E409)</f>
        <v>0</v>
      </c>
      <c r="F407" s="126" t="str">
        <f t="shared" si="8"/>
        <v>-</v>
      </c>
    </row>
    <row r="408" spans="1:6" s="1" customFormat="1" ht="12.75" customHeight="1" x14ac:dyDescent="0.2">
      <c r="A408" s="188" t="s">
        <v>825</v>
      </c>
      <c r="B408" s="92" t="s">
        <v>753</v>
      </c>
      <c r="C408" s="101" t="s">
        <v>825</v>
      </c>
      <c r="D408" s="125">
        <v>0</v>
      </c>
      <c r="E408" s="125">
        <v>0</v>
      </c>
      <c r="F408" s="126" t="str">
        <f t="shared" si="8"/>
        <v>-</v>
      </c>
    </row>
    <row r="409" spans="1:6" s="1" customFormat="1" ht="12.75" customHeight="1" x14ac:dyDescent="0.2">
      <c r="A409" s="188" t="s">
        <v>826</v>
      </c>
      <c r="B409" s="92" t="s">
        <v>755</v>
      </c>
      <c r="C409" s="101" t="s">
        <v>826</v>
      </c>
      <c r="D409" s="125">
        <v>0</v>
      </c>
      <c r="E409" s="125">
        <v>0</v>
      </c>
      <c r="F409" s="126" t="str">
        <f t="shared" si="8"/>
        <v>-</v>
      </c>
    </row>
    <row r="410" spans="1:6" s="1" customFormat="1" ht="12.75" customHeight="1" x14ac:dyDescent="0.2">
      <c r="A410" s="188" t="s">
        <v>827</v>
      </c>
      <c r="B410" s="92" t="s">
        <v>828</v>
      </c>
      <c r="C410" s="101" t="s">
        <v>827</v>
      </c>
      <c r="D410" s="180">
        <f>D411</f>
        <v>0</v>
      </c>
      <c r="E410" s="180">
        <f>E411</f>
        <v>0</v>
      </c>
      <c r="F410" s="126" t="str">
        <f t="shared" si="8"/>
        <v>-</v>
      </c>
    </row>
    <row r="411" spans="1:6" s="1" customFormat="1" ht="12.75" customHeight="1" x14ac:dyDescent="0.2">
      <c r="A411" s="188" t="s">
        <v>829</v>
      </c>
      <c r="B411" s="92" t="s">
        <v>830</v>
      </c>
      <c r="C411" s="101" t="s">
        <v>829</v>
      </c>
      <c r="D411" s="125">
        <v>0</v>
      </c>
      <c r="E411" s="125">
        <v>0</v>
      </c>
      <c r="F411" s="126" t="str">
        <f t="shared" si="8"/>
        <v>-</v>
      </c>
    </row>
    <row r="412" spans="1:6" s="1" customFormat="1" ht="12.75" customHeight="1" x14ac:dyDescent="0.2">
      <c r="A412" s="188" t="s">
        <v>831</v>
      </c>
      <c r="B412" s="92" t="s">
        <v>832</v>
      </c>
      <c r="C412" s="101" t="s">
        <v>831</v>
      </c>
      <c r="D412" s="180">
        <f>SUM(D413:D416)</f>
        <v>101407.9</v>
      </c>
      <c r="E412" s="180">
        <f>SUM(E413:E416)</f>
        <v>162541.35999999999</v>
      </c>
      <c r="F412" s="126">
        <f t="shared" si="8"/>
        <v>160.28471154614186</v>
      </c>
    </row>
    <row r="413" spans="1:6" s="1" customFormat="1" ht="12.75" customHeight="1" x14ac:dyDescent="0.2">
      <c r="A413" s="188" t="s">
        <v>833</v>
      </c>
      <c r="B413" s="92" t="s">
        <v>834</v>
      </c>
      <c r="C413" s="101" t="s">
        <v>833</v>
      </c>
      <c r="D413" s="125">
        <v>101407.9</v>
      </c>
      <c r="E413" s="125">
        <v>162541.35999999999</v>
      </c>
      <c r="F413" s="126">
        <f t="shared" si="8"/>
        <v>160.28471154614186</v>
      </c>
    </row>
    <row r="414" spans="1:6" s="1" customFormat="1" ht="12.75" customHeight="1" x14ac:dyDescent="0.2">
      <c r="A414" s="188" t="s">
        <v>835</v>
      </c>
      <c r="B414" s="92" t="s">
        <v>836</v>
      </c>
      <c r="C414" s="101" t="s">
        <v>835</v>
      </c>
      <c r="D414" s="125">
        <v>0</v>
      </c>
      <c r="E414" s="125">
        <v>0</v>
      </c>
      <c r="F414" s="126" t="str">
        <f t="shared" si="8"/>
        <v>-</v>
      </c>
    </row>
    <row r="415" spans="1:6" s="1" customFormat="1" ht="12.75" customHeight="1" x14ac:dyDescent="0.2">
      <c r="A415" s="188" t="s">
        <v>837</v>
      </c>
      <c r="B415" s="92" t="s">
        <v>838</v>
      </c>
      <c r="C415" s="101" t="s">
        <v>837</v>
      </c>
      <c r="D415" s="125">
        <v>0</v>
      </c>
      <c r="E415" s="125">
        <v>0</v>
      </c>
      <c r="F415" s="126" t="str">
        <f t="shared" si="8"/>
        <v>-</v>
      </c>
    </row>
    <row r="416" spans="1:6" s="1" customFormat="1" ht="12.75" customHeight="1" x14ac:dyDescent="0.2">
      <c r="A416" s="188" t="s">
        <v>839</v>
      </c>
      <c r="B416" s="92" t="s">
        <v>840</v>
      </c>
      <c r="C416" s="101" t="s">
        <v>839</v>
      </c>
      <c r="D416" s="125">
        <v>0</v>
      </c>
      <c r="E416" s="125">
        <v>0</v>
      </c>
      <c r="F416" s="126" t="str">
        <f t="shared" si="8"/>
        <v>-</v>
      </c>
    </row>
    <row r="417" spans="1:6" s="1" customFormat="1" ht="12.75" customHeight="1" x14ac:dyDescent="0.2">
      <c r="A417" s="188"/>
      <c r="B417" s="92" t="s">
        <v>841</v>
      </c>
      <c r="C417" s="101" t="s">
        <v>842</v>
      </c>
      <c r="D417" s="180">
        <f>IF(D308&gt;=D360,D308-D360,0)</f>
        <v>0</v>
      </c>
      <c r="E417" s="180">
        <f>IF(E308&gt;=E360,E308-E360,0)</f>
        <v>0</v>
      </c>
      <c r="F417" s="126" t="str">
        <f t="shared" si="8"/>
        <v>-</v>
      </c>
    </row>
    <row r="418" spans="1:6" s="1" customFormat="1" ht="12.75" customHeight="1" x14ac:dyDescent="0.2">
      <c r="A418" s="188"/>
      <c r="B418" s="92" t="s">
        <v>843</v>
      </c>
      <c r="C418" s="101" t="s">
        <v>844</v>
      </c>
      <c r="D418" s="180">
        <f>IF(D360&gt;=D308,D360-D308,0)</f>
        <v>631397.2300000001</v>
      </c>
      <c r="E418" s="180">
        <f>IF(E360&gt;=E308,E360-E308,0)</f>
        <v>1262121.83</v>
      </c>
      <c r="F418" s="126">
        <f t="shared" si="8"/>
        <v>199.89346959916185</v>
      </c>
    </row>
    <row r="419" spans="1:6" s="1" customFormat="1" ht="12.75" customHeight="1" x14ac:dyDescent="0.2">
      <c r="A419" s="188" t="s">
        <v>845</v>
      </c>
      <c r="B419" s="92" t="s">
        <v>846</v>
      </c>
      <c r="C419" s="101" t="s">
        <v>845</v>
      </c>
      <c r="D419" s="125">
        <v>0</v>
      </c>
      <c r="E419" s="125">
        <v>0</v>
      </c>
      <c r="F419" s="126" t="str">
        <f t="shared" si="8"/>
        <v>-</v>
      </c>
    </row>
    <row r="420" spans="1:6" s="1" customFormat="1" ht="12.75" customHeight="1" x14ac:dyDescent="0.2">
      <c r="A420" s="188" t="s">
        <v>847</v>
      </c>
      <c r="B420" s="92" t="s">
        <v>848</v>
      </c>
      <c r="C420" s="101" t="s">
        <v>847</v>
      </c>
      <c r="D420" s="125">
        <v>854608.8</v>
      </c>
      <c r="E420" s="125">
        <v>1139517.25</v>
      </c>
      <c r="F420" s="126">
        <f t="shared" si="8"/>
        <v>133.33787927294921</v>
      </c>
    </row>
    <row r="421" spans="1:6" s="1" customFormat="1" ht="12.75" customHeight="1" x14ac:dyDescent="0.2">
      <c r="A421" s="188" t="s">
        <v>849</v>
      </c>
      <c r="B421" s="92" t="s">
        <v>850</v>
      </c>
      <c r="C421" s="101" t="s">
        <v>849</v>
      </c>
      <c r="D421" s="125">
        <v>0</v>
      </c>
      <c r="E421" s="125">
        <v>0</v>
      </c>
      <c r="F421" s="126" t="str">
        <f t="shared" si="8"/>
        <v>-</v>
      </c>
    </row>
    <row r="422" spans="1:6" s="1" customFormat="1" ht="12.75" customHeight="1" x14ac:dyDescent="0.2">
      <c r="A422" s="188"/>
      <c r="B422" s="92" t="s">
        <v>851</v>
      </c>
      <c r="C422" s="101" t="s">
        <v>852</v>
      </c>
      <c r="D422" s="180">
        <f>D6+D308</f>
        <v>2323034.8800000004</v>
      </c>
      <c r="E422" s="180">
        <f>E6+E308</f>
        <v>3988740.69</v>
      </c>
      <c r="F422" s="126">
        <f t="shared" si="8"/>
        <v>171.70386567764317</v>
      </c>
    </row>
    <row r="423" spans="1:6" s="1" customFormat="1" ht="12.75" customHeight="1" x14ac:dyDescent="0.2">
      <c r="A423" s="188"/>
      <c r="B423" s="92" t="s">
        <v>853</v>
      </c>
      <c r="C423" s="101" t="s">
        <v>854</v>
      </c>
      <c r="D423" s="180">
        <f>D299+D360</f>
        <v>2526085.0100000002</v>
      </c>
      <c r="E423" s="180">
        <f>E299+E360</f>
        <v>3202323.75</v>
      </c>
      <c r="F423" s="126">
        <f t="shared" si="8"/>
        <v>126.77022892432268</v>
      </c>
    </row>
    <row r="424" spans="1:6" s="1" customFormat="1" ht="12.75" customHeight="1" x14ac:dyDescent="0.2">
      <c r="A424" s="188"/>
      <c r="B424" s="92" t="s">
        <v>855</v>
      </c>
      <c r="C424" s="101" t="s">
        <v>856</v>
      </c>
      <c r="D424" s="180">
        <f>IF(D422&gt;=D423,D422-D423,0)</f>
        <v>0</v>
      </c>
      <c r="E424" s="180">
        <f>IF(E422&gt;=E423,E422-E423,0)</f>
        <v>786416.94</v>
      </c>
      <c r="F424" s="126" t="str">
        <f t="shared" si="8"/>
        <v>-</v>
      </c>
    </row>
    <row r="425" spans="1:6" s="1" customFormat="1" ht="12.75" customHeight="1" x14ac:dyDescent="0.2">
      <c r="A425" s="188"/>
      <c r="B425" s="92" t="s">
        <v>857</v>
      </c>
      <c r="C425" s="101" t="s">
        <v>858</v>
      </c>
      <c r="D425" s="180">
        <f>IF(D423&gt;=D422,D423-D422,0)</f>
        <v>203050.12999999989</v>
      </c>
      <c r="E425" s="180">
        <f>IF(E423&gt;=E422,E423-E422,0)</f>
        <v>0</v>
      </c>
      <c r="F425" s="126">
        <f t="shared" si="8"/>
        <v>0</v>
      </c>
    </row>
    <row r="426" spans="1:6" s="1" customFormat="1" ht="12.75" customHeight="1" x14ac:dyDescent="0.2">
      <c r="A426" s="196" t="s">
        <v>859</v>
      </c>
      <c r="B426" s="99" t="s">
        <v>860</v>
      </c>
      <c r="C426" s="103" t="s">
        <v>861</v>
      </c>
      <c r="D426" s="180">
        <f>IF(D302-D303+D419-D420&gt;=0,D302-D303+D419-D420,0)</f>
        <v>479746.01</v>
      </c>
      <c r="E426" s="180">
        <f>IF(E302-E303+E419-E420&gt;=0,E302-E303+E419-E420,0)</f>
        <v>0</v>
      </c>
      <c r="F426" s="126">
        <f t="shared" si="8"/>
        <v>0</v>
      </c>
    </row>
    <row r="427" spans="1:6" s="1" customFormat="1" ht="12.75" customHeight="1" x14ac:dyDescent="0.2">
      <c r="A427" s="196" t="s">
        <v>859</v>
      </c>
      <c r="B427" s="92" t="s">
        <v>862</v>
      </c>
      <c r="C427" s="103" t="s">
        <v>863</v>
      </c>
      <c r="D427" s="180">
        <f>IF(D303-D302+D420-D419&gt;=0,D303-D302+D420-D419,0)</f>
        <v>0</v>
      </c>
      <c r="E427" s="180">
        <f>IF(E303-E302+E420-E419&gt;=0,E303-E302+E420-E419,0)</f>
        <v>2841938.88</v>
      </c>
      <c r="F427" s="126" t="str">
        <f t="shared" si="8"/>
        <v>-</v>
      </c>
    </row>
    <row r="428" spans="1:6" s="1" customFormat="1" ht="22.9" customHeight="1" x14ac:dyDescent="0.2">
      <c r="A428" s="193" t="s">
        <v>864</v>
      </c>
      <c r="B428" s="98" t="s">
        <v>865</v>
      </c>
      <c r="C428" s="102" t="s">
        <v>866</v>
      </c>
      <c r="D428" s="197">
        <f>D304+D421</f>
        <v>29234.63</v>
      </c>
      <c r="E428" s="197">
        <f>E304+E421</f>
        <v>102457.84</v>
      </c>
      <c r="F428" s="194">
        <f t="shared" si="8"/>
        <v>350.46737379607674</v>
      </c>
    </row>
    <row r="429" spans="1:6" s="34" customFormat="1" ht="20.100000000000001" customHeight="1" x14ac:dyDescent="0.2">
      <c r="A429" s="336" t="s">
        <v>867</v>
      </c>
      <c r="B429" s="337"/>
      <c r="C429" s="3"/>
      <c r="D429" s="195"/>
      <c r="E429" s="195"/>
      <c r="F429" s="187"/>
    </row>
    <row r="430" spans="1:6" s="1" customFormat="1" ht="12.75" customHeight="1" x14ac:dyDescent="0.2">
      <c r="A430" s="188" t="s">
        <v>868</v>
      </c>
      <c r="B430" s="92" t="s">
        <v>869</v>
      </c>
      <c r="C430" s="101" t="s">
        <v>868</v>
      </c>
      <c r="D430" s="180">
        <f>D431+D466+D479+D491+D522</f>
        <v>0</v>
      </c>
      <c r="E430" s="180">
        <f>E431+E466+E479+E491+E522</f>
        <v>0</v>
      </c>
      <c r="F430" s="126" t="str">
        <f t="shared" ref="F430:F493" si="9">IF(D430&lt;&gt;0,IF(E430/D430&gt;=100,"&gt;&gt;100",E430/D430*100),"-")</f>
        <v>-</v>
      </c>
    </row>
    <row r="431" spans="1:6" s="1" customFormat="1" ht="22.9" customHeight="1" x14ac:dyDescent="0.2">
      <c r="A431" s="188" t="s">
        <v>870</v>
      </c>
      <c r="B431" s="191" t="s">
        <v>871</v>
      </c>
      <c r="C431" s="101" t="s">
        <v>870</v>
      </c>
      <c r="D431" s="180">
        <f>D432+D437+D440+D444+D445+D452+D457+D465</f>
        <v>0</v>
      </c>
      <c r="E431" s="180">
        <f>E432+E437+E440+E444+E445+E452+E457+E465</f>
        <v>0</v>
      </c>
      <c r="F431" s="126" t="str">
        <f t="shared" si="9"/>
        <v>-</v>
      </c>
    </row>
    <row r="432" spans="1:6" s="1" customFormat="1" ht="22.9" customHeight="1" x14ac:dyDescent="0.2">
      <c r="A432" s="188" t="s">
        <v>872</v>
      </c>
      <c r="B432" s="92" t="s">
        <v>873</v>
      </c>
      <c r="C432" s="101" t="s">
        <v>872</v>
      </c>
      <c r="D432" s="180">
        <f>SUM(D433:D436)</f>
        <v>0</v>
      </c>
      <c r="E432" s="180">
        <f>SUM(E433:E436)</f>
        <v>0</v>
      </c>
      <c r="F432" s="126" t="str">
        <f t="shared" si="9"/>
        <v>-</v>
      </c>
    </row>
    <row r="433" spans="1:6" s="1" customFormat="1" ht="12.75" customHeight="1" x14ac:dyDescent="0.2">
      <c r="A433" s="188" t="s">
        <v>874</v>
      </c>
      <c r="B433" s="92" t="s">
        <v>875</v>
      </c>
      <c r="C433" s="101" t="s">
        <v>874</v>
      </c>
      <c r="D433" s="125">
        <v>0</v>
      </c>
      <c r="E433" s="125">
        <v>0</v>
      </c>
      <c r="F433" s="126" t="str">
        <f t="shared" si="9"/>
        <v>-</v>
      </c>
    </row>
    <row r="434" spans="1:6" s="1" customFormat="1" ht="12.75" customHeight="1" x14ac:dyDescent="0.2">
      <c r="A434" s="188" t="s">
        <v>876</v>
      </c>
      <c r="B434" s="92" t="s">
        <v>877</v>
      </c>
      <c r="C434" s="101" t="s">
        <v>876</v>
      </c>
      <c r="D434" s="125">
        <v>0</v>
      </c>
      <c r="E434" s="125">
        <v>0</v>
      </c>
      <c r="F434" s="126" t="str">
        <f t="shared" si="9"/>
        <v>-</v>
      </c>
    </row>
    <row r="435" spans="1:6" s="1" customFormat="1" ht="12.75" customHeight="1" x14ac:dyDescent="0.2">
      <c r="A435" s="188" t="s">
        <v>878</v>
      </c>
      <c r="B435" s="92" t="s">
        <v>879</v>
      </c>
      <c r="C435" s="101" t="s">
        <v>878</v>
      </c>
      <c r="D435" s="125">
        <v>0</v>
      </c>
      <c r="E435" s="125">
        <v>0</v>
      </c>
      <c r="F435" s="126" t="str">
        <f t="shared" si="9"/>
        <v>-</v>
      </c>
    </row>
    <row r="436" spans="1:6" s="1" customFormat="1" ht="12.75" customHeight="1" x14ac:dyDescent="0.2">
      <c r="A436" s="188" t="s">
        <v>880</v>
      </c>
      <c r="B436" s="92" t="s">
        <v>881</v>
      </c>
      <c r="C436" s="101" t="s">
        <v>880</v>
      </c>
      <c r="D436" s="125">
        <v>0</v>
      </c>
      <c r="E436" s="125">
        <v>0</v>
      </c>
      <c r="F436" s="126" t="str">
        <f t="shared" si="9"/>
        <v>-</v>
      </c>
    </row>
    <row r="437" spans="1:6" s="1" customFormat="1" ht="22.9" customHeight="1" x14ac:dyDescent="0.2">
      <c r="A437" s="188" t="s">
        <v>882</v>
      </c>
      <c r="B437" s="92" t="s">
        <v>883</v>
      </c>
      <c r="C437" s="101" t="s">
        <v>882</v>
      </c>
      <c r="D437" s="180">
        <f>SUM(D438:D439)</f>
        <v>0</v>
      </c>
      <c r="E437" s="180">
        <f>SUM(E438:E439)</f>
        <v>0</v>
      </c>
      <c r="F437" s="126" t="str">
        <f t="shared" si="9"/>
        <v>-</v>
      </c>
    </row>
    <row r="438" spans="1:6" s="1" customFormat="1" ht="22.9" customHeight="1" x14ac:dyDescent="0.2">
      <c r="A438" s="188" t="s">
        <v>884</v>
      </c>
      <c r="B438" s="99" t="s">
        <v>885</v>
      </c>
      <c r="C438" s="101" t="s">
        <v>884</v>
      </c>
      <c r="D438" s="125">
        <v>0</v>
      </c>
      <c r="E438" s="125">
        <v>0</v>
      </c>
      <c r="F438" s="126" t="str">
        <f t="shared" si="9"/>
        <v>-</v>
      </c>
    </row>
    <row r="439" spans="1:6" s="1" customFormat="1" ht="22.9" customHeight="1" x14ac:dyDescent="0.2">
      <c r="A439" s="188" t="s">
        <v>886</v>
      </c>
      <c r="B439" s="99" t="s">
        <v>887</v>
      </c>
      <c r="C439" s="101" t="s">
        <v>886</v>
      </c>
      <c r="D439" s="125">
        <v>0</v>
      </c>
      <c r="E439" s="125">
        <v>0</v>
      </c>
      <c r="F439" s="126" t="str">
        <f t="shared" si="9"/>
        <v>-</v>
      </c>
    </row>
    <row r="440" spans="1:6" s="1" customFormat="1" ht="22.9" customHeight="1" x14ac:dyDescent="0.2">
      <c r="A440" s="188" t="s">
        <v>888</v>
      </c>
      <c r="B440" s="92" t="s">
        <v>889</v>
      </c>
      <c r="C440" s="101" t="s">
        <v>888</v>
      </c>
      <c r="D440" s="180">
        <f>SUM(D441:D443)</f>
        <v>0</v>
      </c>
      <c r="E440" s="180">
        <f>SUM(E441:E443)</f>
        <v>0</v>
      </c>
      <c r="F440" s="126" t="str">
        <f t="shared" si="9"/>
        <v>-</v>
      </c>
    </row>
    <row r="441" spans="1:6" s="1" customFormat="1" ht="12.75" customHeight="1" x14ac:dyDescent="0.2">
      <c r="A441" s="188" t="s">
        <v>890</v>
      </c>
      <c r="B441" s="92" t="s">
        <v>891</v>
      </c>
      <c r="C441" s="101" t="s">
        <v>890</v>
      </c>
      <c r="D441" s="125">
        <v>0</v>
      </c>
      <c r="E441" s="125">
        <v>0</v>
      </c>
      <c r="F441" s="126" t="str">
        <f t="shared" si="9"/>
        <v>-</v>
      </c>
    </row>
    <row r="442" spans="1:6" s="1" customFormat="1" ht="12.75" customHeight="1" x14ac:dyDescent="0.2">
      <c r="A442" s="188" t="s">
        <v>892</v>
      </c>
      <c r="B442" s="92" t="s">
        <v>893</v>
      </c>
      <c r="C442" s="101" t="s">
        <v>892</v>
      </c>
      <c r="D442" s="125">
        <v>0</v>
      </c>
      <c r="E442" s="125">
        <v>0</v>
      </c>
      <c r="F442" s="126" t="str">
        <f t="shared" si="9"/>
        <v>-</v>
      </c>
    </row>
    <row r="443" spans="1:6" s="1" customFormat="1" ht="12.75" customHeight="1" x14ac:dyDescent="0.2">
      <c r="A443" s="188" t="s">
        <v>894</v>
      </c>
      <c r="B443" s="92" t="s">
        <v>895</v>
      </c>
      <c r="C443" s="101" t="s">
        <v>894</v>
      </c>
      <c r="D443" s="125">
        <v>0</v>
      </c>
      <c r="E443" s="125">
        <v>0</v>
      </c>
      <c r="F443" s="126" t="str">
        <f t="shared" si="9"/>
        <v>-</v>
      </c>
    </row>
    <row r="444" spans="1:6" s="1" customFormat="1" ht="12" customHeight="1" x14ac:dyDescent="0.2">
      <c r="A444" s="188" t="s">
        <v>896</v>
      </c>
      <c r="B444" s="99" t="s">
        <v>897</v>
      </c>
      <c r="C444" s="101" t="s">
        <v>896</v>
      </c>
      <c r="D444" s="125">
        <v>0</v>
      </c>
      <c r="E444" s="125">
        <v>0</v>
      </c>
      <c r="F444" s="126" t="str">
        <f t="shared" si="9"/>
        <v>-</v>
      </c>
    </row>
    <row r="445" spans="1:6" s="1" customFormat="1" ht="22.9" customHeight="1" x14ac:dyDescent="0.2">
      <c r="A445" s="188" t="s">
        <v>898</v>
      </c>
      <c r="B445" s="92" t="s">
        <v>899</v>
      </c>
      <c r="C445" s="101" t="s">
        <v>898</v>
      </c>
      <c r="D445" s="180">
        <f>SUM(D446:D451)</f>
        <v>0</v>
      </c>
      <c r="E445" s="180">
        <f>SUM(E446:E451)</f>
        <v>0</v>
      </c>
      <c r="F445" s="126" t="str">
        <f t="shared" si="9"/>
        <v>-</v>
      </c>
    </row>
    <row r="446" spans="1:6" s="1" customFormat="1" ht="12.75" customHeight="1" x14ac:dyDescent="0.2">
      <c r="A446" s="188" t="s">
        <v>900</v>
      </c>
      <c r="B446" s="92" t="s">
        <v>901</v>
      </c>
      <c r="C446" s="101" t="s">
        <v>900</v>
      </c>
      <c r="D446" s="125">
        <v>0</v>
      </c>
      <c r="E446" s="125">
        <v>0</v>
      </c>
      <c r="F446" s="126" t="str">
        <f t="shared" si="9"/>
        <v>-</v>
      </c>
    </row>
    <row r="447" spans="1:6" s="1" customFormat="1" ht="12" customHeight="1" x14ac:dyDescent="0.2">
      <c r="A447" s="188" t="s">
        <v>902</v>
      </c>
      <c r="B447" s="92" t="s">
        <v>903</v>
      </c>
      <c r="C447" s="101" t="s">
        <v>902</v>
      </c>
      <c r="D447" s="125">
        <v>0</v>
      </c>
      <c r="E447" s="125">
        <v>0</v>
      </c>
      <c r="F447" s="126" t="str">
        <f t="shared" si="9"/>
        <v>-</v>
      </c>
    </row>
    <row r="448" spans="1:6" s="1" customFormat="1" ht="22.9" customHeight="1" x14ac:dyDescent="0.2">
      <c r="A448" s="188" t="s">
        <v>904</v>
      </c>
      <c r="B448" s="92" t="s">
        <v>905</v>
      </c>
      <c r="C448" s="101" t="s">
        <v>904</v>
      </c>
      <c r="D448" s="125">
        <v>0</v>
      </c>
      <c r="E448" s="125">
        <v>0</v>
      </c>
      <c r="F448" s="126" t="str">
        <f t="shared" si="9"/>
        <v>-</v>
      </c>
    </row>
    <row r="449" spans="1:6" s="1" customFormat="1" ht="12.75" customHeight="1" x14ac:dyDescent="0.2">
      <c r="A449" s="188" t="s">
        <v>906</v>
      </c>
      <c r="B449" s="92" t="s">
        <v>907</v>
      </c>
      <c r="C449" s="101" t="s">
        <v>906</v>
      </c>
      <c r="D449" s="125">
        <v>0</v>
      </c>
      <c r="E449" s="125">
        <v>0</v>
      </c>
      <c r="F449" s="126" t="str">
        <f t="shared" si="9"/>
        <v>-</v>
      </c>
    </row>
    <row r="450" spans="1:6" s="1" customFormat="1" ht="12.75" customHeight="1" x14ac:dyDescent="0.2">
      <c r="A450" s="188" t="s">
        <v>908</v>
      </c>
      <c r="B450" s="92" t="s">
        <v>909</v>
      </c>
      <c r="C450" s="101" t="s">
        <v>908</v>
      </c>
      <c r="D450" s="125">
        <v>0</v>
      </c>
      <c r="E450" s="125">
        <v>0</v>
      </c>
      <c r="F450" s="126" t="str">
        <f t="shared" si="9"/>
        <v>-</v>
      </c>
    </row>
    <row r="451" spans="1:6" s="1" customFormat="1" ht="12.75" customHeight="1" x14ac:dyDescent="0.2">
      <c r="A451" s="188" t="s">
        <v>910</v>
      </c>
      <c r="B451" s="92" t="s">
        <v>911</v>
      </c>
      <c r="C451" s="101" t="s">
        <v>910</v>
      </c>
      <c r="D451" s="125">
        <v>0</v>
      </c>
      <c r="E451" s="125">
        <v>0</v>
      </c>
      <c r="F451" s="126" t="str">
        <f t="shared" si="9"/>
        <v>-</v>
      </c>
    </row>
    <row r="452" spans="1:6" s="1" customFormat="1" ht="22.9" customHeight="1" x14ac:dyDescent="0.2">
      <c r="A452" s="188" t="s">
        <v>912</v>
      </c>
      <c r="B452" s="92" t="s">
        <v>913</v>
      </c>
      <c r="C452" s="101" t="s">
        <v>912</v>
      </c>
      <c r="D452" s="180">
        <f>SUM(D453:D456)</f>
        <v>0</v>
      </c>
      <c r="E452" s="180">
        <f>SUM(E453:E456)</f>
        <v>0</v>
      </c>
      <c r="F452" s="126" t="str">
        <f t="shared" si="9"/>
        <v>-</v>
      </c>
    </row>
    <row r="453" spans="1:6" s="1" customFormat="1" ht="12.75" customHeight="1" x14ac:dyDescent="0.2">
      <c r="A453" s="188" t="s">
        <v>914</v>
      </c>
      <c r="B453" s="92" t="s">
        <v>915</v>
      </c>
      <c r="C453" s="101" t="s">
        <v>914</v>
      </c>
      <c r="D453" s="125">
        <v>0</v>
      </c>
      <c r="E453" s="125">
        <v>0</v>
      </c>
      <c r="F453" s="126" t="str">
        <f t="shared" si="9"/>
        <v>-</v>
      </c>
    </row>
    <row r="454" spans="1:6" s="1" customFormat="1" ht="12.75" customHeight="1" x14ac:dyDescent="0.2">
      <c r="A454" s="188" t="s">
        <v>916</v>
      </c>
      <c r="B454" s="92" t="s">
        <v>917</v>
      </c>
      <c r="C454" s="101" t="s">
        <v>916</v>
      </c>
      <c r="D454" s="125">
        <v>0</v>
      </c>
      <c r="E454" s="125">
        <v>0</v>
      </c>
      <c r="F454" s="126" t="str">
        <f t="shared" si="9"/>
        <v>-</v>
      </c>
    </row>
    <row r="455" spans="1:6" s="1" customFormat="1" ht="12.75" customHeight="1" x14ac:dyDescent="0.2">
      <c r="A455" s="188" t="s">
        <v>918</v>
      </c>
      <c r="B455" s="92" t="s">
        <v>919</v>
      </c>
      <c r="C455" s="101" t="s">
        <v>918</v>
      </c>
      <c r="D455" s="125">
        <v>0</v>
      </c>
      <c r="E455" s="125">
        <v>0</v>
      </c>
      <c r="F455" s="126" t="str">
        <f t="shared" si="9"/>
        <v>-</v>
      </c>
    </row>
    <row r="456" spans="1:6" s="1" customFormat="1" ht="12.75" customHeight="1" x14ac:dyDescent="0.2">
      <c r="A456" s="188" t="s">
        <v>920</v>
      </c>
      <c r="B456" s="92" t="s">
        <v>921</v>
      </c>
      <c r="C456" s="101" t="s">
        <v>920</v>
      </c>
      <c r="D456" s="125">
        <v>0</v>
      </c>
      <c r="E456" s="125">
        <v>0</v>
      </c>
      <c r="F456" s="126" t="str">
        <f t="shared" si="9"/>
        <v>-</v>
      </c>
    </row>
    <row r="457" spans="1:6" s="1" customFormat="1" ht="12.75" customHeight="1" x14ac:dyDescent="0.2">
      <c r="A457" s="188" t="s">
        <v>922</v>
      </c>
      <c r="B457" s="92" t="s">
        <v>923</v>
      </c>
      <c r="C457" s="101" t="s">
        <v>922</v>
      </c>
      <c r="D457" s="180">
        <f>SUM(D458:D464)</f>
        <v>0</v>
      </c>
      <c r="E457" s="180">
        <f>SUM(E458:E464)</f>
        <v>0</v>
      </c>
      <c r="F457" s="126" t="str">
        <f t="shared" si="9"/>
        <v>-</v>
      </c>
    </row>
    <row r="458" spans="1:6" s="1" customFormat="1" ht="12.75" customHeight="1" x14ac:dyDescent="0.2">
      <c r="A458" s="188" t="s">
        <v>924</v>
      </c>
      <c r="B458" s="92" t="s">
        <v>925</v>
      </c>
      <c r="C458" s="101" t="s">
        <v>924</v>
      </c>
      <c r="D458" s="125">
        <v>0</v>
      </c>
      <c r="E458" s="125">
        <v>0</v>
      </c>
      <c r="F458" s="126" t="str">
        <f t="shared" si="9"/>
        <v>-</v>
      </c>
    </row>
    <row r="459" spans="1:6" s="1" customFormat="1" ht="12.75" customHeight="1" x14ac:dyDescent="0.2">
      <c r="A459" s="188" t="s">
        <v>926</v>
      </c>
      <c r="B459" s="92" t="s">
        <v>927</v>
      </c>
      <c r="C459" s="101" t="s">
        <v>926</v>
      </c>
      <c r="D459" s="125">
        <v>0</v>
      </c>
      <c r="E459" s="125">
        <v>0</v>
      </c>
      <c r="F459" s="126" t="str">
        <f t="shared" si="9"/>
        <v>-</v>
      </c>
    </row>
    <row r="460" spans="1:6" s="1" customFormat="1" ht="12.75" customHeight="1" x14ac:dyDescent="0.2">
      <c r="A460" s="188" t="s">
        <v>928</v>
      </c>
      <c r="B460" s="92" t="s">
        <v>929</v>
      </c>
      <c r="C460" s="101" t="s">
        <v>928</v>
      </c>
      <c r="D460" s="125">
        <v>0</v>
      </c>
      <c r="E460" s="125">
        <v>0</v>
      </c>
      <c r="F460" s="126" t="str">
        <f t="shared" si="9"/>
        <v>-</v>
      </c>
    </row>
    <row r="461" spans="1:6" s="1" customFormat="1" ht="12.75" customHeight="1" x14ac:dyDescent="0.2">
      <c r="A461" s="188" t="s">
        <v>930</v>
      </c>
      <c r="B461" s="92" t="s">
        <v>931</v>
      </c>
      <c r="C461" s="101" t="s">
        <v>930</v>
      </c>
      <c r="D461" s="125">
        <v>0</v>
      </c>
      <c r="E461" s="125">
        <v>0</v>
      </c>
      <c r="F461" s="126" t="str">
        <f t="shared" si="9"/>
        <v>-</v>
      </c>
    </row>
    <row r="462" spans="1:6" s="1" customFormat="1" ht="12.75" customHeight="1" x14ac:dyDescent="0.2">
      <c r="A462" s="188" t="s">
        <v>932</v>
      </c>
      <c r="B462" s="92" t="s">
        <v>933</v>
      </c>
      <c r="C462" s="101" t="s">
        <v>932</v>
      </c>
      <c r="D462" s="125">
        <v>0</v>
      </c>
      <c r="E462" s="125">
        <v>0</v>
      </c>
      <c r="F462" s="126" t="str">
        <f t="shared" si="9"/>
        <v>-</v>
      </c>
    </row>
    <row r="463" spans="1:6" s="1" customFormat="1" ht="22.9" customHeight="1" x14ac:dyDescent="0.2">
      <c r="A463" s="188" t="s">
        <v>934</v>
      </c>
      <c r="B463" s="92" t="s">
        <v>935</v>
      </c>
      <c r="C463" s="101" t="s">
        <v>934</v>
      </c>
      <c r="D463" s="125">
        <v>0</v>
      </c>
      <c r="E463" s="125">
        <v>0</v>
      </c>
      <c r="F463" s="126" t="str">
        <f t="shared" si="9"/>
        <v>-</v>
      </c>
    </row>
    <row r="464" spans="1:6" s="1" customFormat="1" ht="12" customHeight="1" x14ac:dyDescent="0.2">
      <c r="A464" s="36" t="s">
        <v>936</v>
      </c>
      <c r="B464" s="191" t="s">
        <v>937</v>
      </c>
      <c r="C464" s="179" t="s">
        <v>936</v>
      </c>
      <c r="D464" s="263">
        <v>0</v>
      </c>
      <c r="E464" s="263">
        <v>0</v>
      </c>
      <c r="F464" s="190" t="str">
        <f t="shared" si="9"/>
        <v>-</v>
      </c>
    </row>
    <row r="465" spans="1:6" s="1" customFormat="1" ht="12.75" customHeight="1" x14ac:dyDescent="0.2">
      <c r="A465" s="36" t="s">
        <v>938</v>
      </c>
      <c r="B465" s="191" t="s">
        <v>939</v>
      </c>
      <c r="C465" s="179" t="s">
        <v>938</v>
      </c>
      <c r="D465" s="263">
        <v>0</v>
      </c>
      <c r="E465" s="263">
        <v>0</v>
      </c>
      <c r="F465" s="190" t="str">
        <f t="shared" si="9"/>
        <v>-</v>
      </c>
    </row>
    <row r="466" spans="1:6" s="1" customFormat="1" ht="22.9" customHeight="1" x14ac:dyDescent="0.2">
      <c r="A466" s="188" t="s">
        <v>940</v>
      </c>
      <c r="B466" s="178" t="s">
        <v>941</v>
      </c>
      <c r="C466" s="101" t="s">
        <v>940</v>
      </c>
      <c r="D466" s="180">
        <f>D467+D470+D473+D476</f>
        <v>0</v>
      </c>
      <c r="E466" s="180">
        <f>E467+E470+E473+E476</f>
        <v>0</v>
      </c>
      <c r="F466" s="126" t="str">
        <f t="shared" si="9"/>
        <v>-</v>
      </c>
    </row>
    <row r="467" spans="1:6" s="1" customFormat="1" ht="12.75" customHeight="1" x14ac:dyDescent="0.2">
      <c r="A467" s="188" t="s">
        <v>942</v>
      </c>
      <c r="B467" s="92" t="s">
        <v>943</v>
      </c>
      <c r="C467" s="101" t="s">
        <v>942</v>
      </c>
      <c r="D467" s="180">
        <f>SUM(D468:D469)</f>
        <v>0</v>
      </c>
      <c r="E467" s="180">
        <f>SUM(E468:E469)</f>
        <v>0</v>
      </c>
      <c r="F467" s="126" t="str">
        <f t="shared" si="9"/>
        <v>-</v>
      </c>
    </row>
    <row r="468" spans="1:6" s="1" customFormat="1" ht="12.75" customHeight="1" x14ac:dyDescent="0.2">
      <c r="A468" s="188" t="s">
        <v>944</v>
      </c>
      <c r="B468" s="92" t="s">
        <v>945</v>
      </c>
      <c r="C468" s="101" t="s">
        <v>944</v>
      </c>
      <c r="D468" s="125">
        <v>0</v>
      </c>
      <c r="E468" s="125">
        <v>0</v>
      </c>
      <c r="F468" s="126" t="str">
        <f t="shared" si="9"/>
        <v>-</v>
      </c>
    </row>
    <row r="469" spans="1:6" s="1" customFormat="1" ht="12.75" customHeight="1" x14ac:dyDescent="0.2">
      <c r="A469" s="188" t="s">
        <v>946</v>
      </c>
      <c r="B469" s="92" t="s">
        <v>947</v>
      </c>
      <c r="C469" s="101" t="s">
        <v>946</v>
      </c>
      <c r="D469" s="125">
        <v>0</v>
      </c>
      <c r="E469" s="125">
        <v>0</v>
      </c>
      <c r="F469" s="126" t="str">
        <f t="shared" si="9"/>
        <v>-</v>
      </c>
    </row>
    <row r="470" spans="1:6" s="1" customFormat="1" ht="12.75" customHeight="1" x14ac:dyDescent="0.2">
      <c r="A470" s="188" t="s">
        <v>948</v>
      </c>
      <c r="B470" s="92" t="s">
        <v>949</v>
      </c>
      <c r="C470" s="101" t="s">
        <v>948</v>
      </c>
      <c r="D470" s="180">
        <f>SUM(D471:D472)</f>
        <v>0</v>
      </c>
      <c r="E470" s="180">
        <f>SUM(E471:E472)</f>
        <v>0</v>
      </c>
      <c r="F470" s="126" t="str">
        <f t="shared" si="9"/>
        <v>-</v>
      </c>
    </row>
    <row r="471" spans="1:6" s="1" customFormat="1" ht="12.75" customHeight="1" x14ac:dyDescent="0.2">
      <c r="A471" s="188" t="s">
        <v>950</v>
      </c>
      <c r="B471" s="92" t="s">
        <v>951</v>
      </c>
      <c r="C471" s="101" t="s">
        <v>950</v>
      </c>
      <c r="D471" s="125">
        <v>0</v>
      </c>
      <c r="E471" s="125">
        <v>0</v>
      </c>
      <c r="F471" s="126" t="str">
        <f t="shared" si="9"/>
        <v>-</v>
      </c>
    </row>
    <row r="472" spans="1:6" s="1" customFormat="1" ht="12.75" customHeight="1" x14ac:dyDescent="0.2">
      <c r="A472" s="188" t="s">
        <v>952</v>
      </c>
      <c r="B472" s="92" t="s">
        <v>953</v>
      </c>
      <c r="C472" s="101" t="s">
        <v>952</v>
      </c>
      <c r="D472" s="125">
        <v>0</v>
      </c>
      <c r="E472" s="125">
        <v>0</v>
      </c>
      <c r="F472" s="126" t="str">
        <f t="shared" si="9"/>
        <v>-</v>
      </c>
    </row>
    <row r="473" spans="1:6" s="1" customFormat="1" ht="12.75" customHeight="1" x14ac:dyDescent="0.2">
      <c r="A473" s="188" t="s">
        <v>954</v>
      </c>
      <c r="B473" s="92" t="s">
        <v>955</v>
      </c>
      <c r="C473" s="101" t="s">
        <v>954</v>
      </c>
      <c r="D473" s="180">
        <f>SUM(D474:D475)</f>
        <v>0</v>
      </c>
      <c r="E473" s="180">
        <f>SUM(E474:E475)</f>
        <v>0</v>
      </c>
      <c r="F473" s="126" t="str">
        <f t="shared" si="9"/>
        <v>-</v>
      </c>
    </row>
    <row r="474" spans="1:6" s="1" customFormat="1" ht="12.75" customHeight="1" x14ac:dyDescent="0.2">
      <c r="A474" s="188" t="s">
        <v>956</v>
      </c>
      <c r="B474" s="92" t="s">
        <v>957</v>
      </c>
      <c r="C474" s="101" t="s">
        <v>956</v>
      </c>
      <c r="D474" s="125">
        <v>0</v>
      </c>
      <c r="E474" s="125">
        <v>0</v>
      </c>
      <c r="F474" s="126" t="str">
        <f t="shared" si="9"/>
        <v>-</v>
      </c>
    </row>
    <row r="475" spans="1:6" s="1" customFormat="1" ht="12.75" customHeight="1" x14ac:dyDescent="0.2">
      <c r="A475" s="188" t="s">
        <v>958</v>
      </c>
      <c r="B475" s="92" t="s">
        <v>959</v>
      </c>
      <c r="C475" s="101" t="s">
        <v>958</v>
      </c>
      <c r="D475" s="125">
        <v>0</v>
      </c>
      <c r="E475" s="125">
        <v>0</v>
      </c>
      <c r="F475" s="126" t="str">
        <f t="shared" si="9"/>
        <v>-</v>
      </c>
    </row>
    <row r="476" spans="1:6" s="1" customFormat="1" ht="12.75" customHeight="1" x14ac:dyDescent="0.2">
      <c r="A476" s="188" t="s">
        <v>960</v>
      </c>
      <c r="B476" s="92" t="s">
        <v>961</v>
      </c>
      <c r="C476" s="101" t="s">
        <v>960</v>
      </c>
      <c r="D476" s="180">
        <f>SUM(D477:D478)</f>
        <v>0</v>
      </c>
      <c r="E476" s="180">
        <f>SUM(E477:E478)</f>
        <v>0</v>
      </c>
      <c r="F476" s="126" t="str">
        <f t="shared" si="9"/>
        <v>-</v>
      </c>
    </row>
    <row r="477" spans="1:6" s="1" customFormat="1" ht="12.75" customHeight="1" x14ac:dyDescent="0.2">
      <c r="A477" s="188" t="s">
        <v>962</v>
      </c>
      <c r="B477" s="92" t="s">
        <v>963</v>
      </c>
      <c r="C477" s="101" t="s">
        <v>962</v>
      </c>
      <c r="D477" s="125">
        <v>0</v>
      </c>
      <c r="E477" s="125">
        <v>0</v>
      </c>
      <c r="F477" s="126" t="str">
        <f t="shared" si="9"/>
        <v>-</v>
      </c>
    </row>
    <row r="478" spans="1:6" s="1" customFormat="1" ht="12.75" customHeight="1" x14ac:dyDescent="0.2">
      <c r="A478" s="188" t="s">
        <v>964</v>
      </c>
      <c r="B478" s="92" t="s">
        <v>965</v>
      </c>
      <c r="C478" s="101" t="s">
        <v>964</v>
      </c>
      <c r="D478" s="125">
        <v>0</v>
      </c>
      <c r="E478" s="125">
        <v>0</v>
      </c>
      <c r="F478" s="126" t="str">
        <f t="shared" si="9"/>
        <v>-</v>
      </c>
    </row>
    <row r="479" spans="1:6" s="1" customFormat="1" ht="22.9" customHeight="1" x14ac:dyDescent="0.2">
      <c r="A479" s="188" t="s">
        <v>966</v>
      </c>
      <c r="B479" s="178" t="s">
        <v>967</v>
      </c>
      <c r="C479" s="101" t="s">
        <v>966</v>
      </c>
      <c r="D479" s="180">
        <f>D480+D484+D485+D488</f>
        <v>0</v>
      </c>
      <c r="E479" s="180">
        <f>E480+E484+E485+E488</f>
        <v>0</v>
      </c>
      <c r="F479" s="126" t="str">
        <f t="shared" si="9"/>
        <v>-</v>
      </c>
    </row>
    <row r="480" spans="1:6" s="1" customFormat="1" ht="22.9" customHeight="1" x14ac:dyDescent="0.2">
      <c r="A480" s="188" t="s">
        <v>968</v>
      </c>
      <c r="B480" s="92" t="s">
        <v>969</v>
      </c>
      <c r="C480" s="101" t="s">
        <v>968</v>
      </c>
      <c r="D480" s="180">
        <f>SUM(D481:D483)</f>
        <v>0</v>
      </c>
      <c r="E480" s="180">
        <f>SUM(E481:E483)</f>
        <v>0</v>
      </c>
      <c r="F480" s="126" t="str">
        <f t="shared" si="9"/>
        <v>-</v>
      </c>
    </row>
    <row r="481" spans="1:6" s="1" customFormat="1" ht="12.75" customHeight="1" x14ac:dyDescent="0.2">
      <c r="A481" s="188" t="s">
        <v>970</v>
      </c>
      <c r="B481" s="92" t="s">
        <v>971</v>
      </c>
      <c r="C481" s="101" t="s">
        <v>970</v>
      </c>
      <c r="D481" s="125">
        <v>0</v>
      </c>
      <c r="E481" s="125">
        <v>0</v>
      </c>
      <c r="F481" s="126" t="str">
        <f t="shared" si="9"/>
        <v>-</v>
      </c>
    </row>
    <row r="482" spans="1:6" s="1" customFormat="1" ht="12.75" customHeight="1" x14ac:dyDescent="0.2">
      <c r="A482" s="188" t="s">
        <v>972</v>
      </c>
      <c r="B482" s="92" t="s">
        <v>973</v>
      </c>
      <c r="C482" s="101" t="s">
        <v>972</v>
      </c>
      <c r="D482" s="125">
        <v>0</v>
      </c>
      <c r="E482" s="125">
        <v>0</v>
      </c>
      <c r="F482" s="126" t="str">
        <f t="shared" si="9"/>
        <v>-</v>
      </c>
    </row>
    <row r="483" spans="1:6" s="1" customFormat="1" ht="12.75" customHeight="1" x14ac:dyDescent="0.2">
      <c r="A483" s="188" t="s">
        <v>974</v>
      </c>
      <c r="B483" s="92" t="s">
        <v>975</v>
      </c>
      <c r="C483" s="101" t="s">
        <v>974</v>
      </c>
      <c r="D483" s="125">
        <v>0</v>
      </c>
      <c r="E483" s="125">
        <v>0</v>
      </c>
      <c r="F483" s="126" t="str">
        <f t="shared" si="9"/>
        <v>-</v>
      </c>
    </row>
    <row r="484" spans="1:6" s="1" customFormat="1" ht="12" customHeight="1" x14ac:dyDescent="0.2">
      <c r="A484" s="188" t="s">
        <v>976</v>
      </c>
      <c r="B484" s="99" t="s">
        <v>977</v>
      </c>
      <c r="C484" s="101" t="s">
        <v>976</v>
      </c>
      <c r="D484" s="125">
        <v>0</v>
      </c>
      <c r="E484" s="125">
        <v>0</v>
      </c>
      <c r="F484" s="126" t="str">
        <f t="shared" si="9"/>
        <v>-</v>
      </c>
    </row>
    <row r="485" spans="1:6" s="1" customFormat="1" ht="22.9" customHeight="1" x14ac:dyDescent="0.2">
      <c r="A485" s="188" t="s">
        <v>978</v>
      </c>
      <c r="B485" s="92" t="s">
        <v>979</v>
      </c>
      <c r="C485" s="101" t="s">
        <v>978</v>
      </c>
      <c r="D485" s="180">
        <f>SUM(D486:D487)</f>
        <v>0</v>
      </c>
      <c r="E485" s="180">
        <f>SUM(E486:E487)</f>
        <v>0</v>
      </c>
      <c r="F485" s="126" t="str">
        <f t="shared" si="9"/>
        <v>-</v>
      </c>
    </row>
    <row r="486" spans="1:6" s="1" customFormat="1" ht="22.9" customHeight="1" x14ac:dyDescent="0.2">
      <c r="A486" s="188" t="s">
        <v>980</v>
      </c>
      <c r="B486" s="99" t="s">
        <v>981</v>
      </c>
      <c r="C486" s="101" t="s">
        <v>980</v>
      </c>
      <c r="D486" s="125">
        <v>0</v>
      </c>
      <c r="E486" s="125">
        <v>0</v>
      </c>
      <c r="F486" s="126" t="str">
        <f t="shared" si="9"/>
        <v>-</v>
      </c>
    </row>
    <row r="487" spans="1:6" s="1" customFormat="1" ht="12.75" customHeight="1" x14ac:dyDescent="0.2">
      <c r="A487" s="188" t="s">
        <v>982</v>
      </c>
      <c r="B487" s="92" t="s">
        <v>983</v>
      </c>
      <c r="C487" s="101" t="s">
        <v>982</v>
      </c>
      <c r="D487" s="125">
        <v>0</v>
      </c>
      <c r="E487" s="125">
        <v>0</v>
      </c>
      <c r="F487" s="126" t="str">
        <f t="shared" si="9"/>
        <v>-</v>
      </c>
    </row>
    <row r="488" spans="1:6" s="1" customFormat="1" ht="22.9" customHeight="1" x14ac:dyDescent="0.2">
      <c r="A488" s="188" t="s">
        <v>984</v>
      </c>
      <c r="B488" s="92" t="s">
        <v>985</v>
      </c>
      <c r="C488" s="101" t="s">
        <v>984</v>
      </c>
      <c r="D488" s="180">
        <f>SUM(D489:D490)</f>
        <v>0</v>
      </c>
      <c r="E488" s="180">
        <f>SUM(E489:E490)</f>
        <v>0</v>
      </c>
      <c r="F488" s="126" t="str">
        <f t="shared" si="9"/>
        <v>-</v>
      </c>
    </row>
    <row r="489" spans="1:6" s="1" customFormat="1" ht="12.75" customHeight="1" x14ac:dyDescent="0.2">
      <c r="A489" s="188" t="s">
        <v>986</v>
      </c>
      <c r="B489" s="92" t="s">
        <v>987</v>
      </c>
      <c r="C489" s="101" t="s">
        <v>986</v>
      </c>
      <c r="D489" s="125">
        <v>0</v>
      </c>
      <c r="E489" s="125">
        <v>0</v>
      </c>
      <c r="F489" s="126" t="str">
        <f t="shared" si="9"/>
        <v>-</v>
      </c>
    </row>
    <row r="490" spans="1:6" s="1" customFormat="1" ht="12.75" customHeight="1" x14ac:dyDescent="0.2">
      <c r="A490" s="188" t="s">
        <v>988</v>
      </c>
      <c r="B490" s="92" t="s">
        <v>989</v>
      </c>
      <c r="C490" s="101" t="s">
        <v>988</v>
      </c>
      <c r="D490" s="125">
        <v>0</v>
      </c>
      <c r="E490" s="125">
        <v>0</v>
      </c>
      <c r="F490" s="126" t="str">
        <f t="shared" si="9"/>
        <v>-</v>
      </c>
    </row>
    <row r="491" spans="1:6" s="1" customFormat="1" ht="12.75" customHeight="1" x14ac:dyDescent="0.2">
      <c r="A491" s="188" t="s">
        <v>990</v>
      </c>
      <c r="B491" s="92" t="s">
        <v>991</v>
      </c>
      <c r="C491" s="101" t="s">
        <v>990</v>
      </c>
      <c r="D491" s="180">
        <f>D492+D497+D501+D502+D509+D514</f>
        <v>0</v>
      </c>
      <c r="E491" s="180">
        <f>E492+E497+E501+E502+E509+E514</f>
        <v>0</v>
      </c>
      <c r="F491" s="126" t="str">
        <f t="shared" si="9"/>
        <v>-</v>
      </c>
    </row>
    <row r="492" spans="1:6" s="1" customFormat="1" ht="22.9" customHeight="1" x14ac:dyDescent="0.2">
      <c r="A492" s="188" t="s">
        <v>992</v>
      </c>
      <c r="B492" s="92" t="s">
        <v>993</v>
      </c>
      <c r="C492" s="101" t="s">
        <v>992</v>
      </c>
      <c r="D492" s="180">
        <f>SUM(D493:D496)</f>
        <v>0</v>
      </c>
      <c r="E492" s="180">
        <f>SUM(E493:E496)</f>
        <v>0</v>
      </c>
      <c r="F492" s="126" t="str">
        <f t="shared" si="9"/>
        <v>-</v>
      </c>
    </row>
    <row r="493" spans="1:6" s="1" customFormat="1" ht="12.75" customHeight="1" x14ac:dyDescent="0.2">
      <c r="A493" s="188" t="s">
        <v>994</v>
      </c>
      <c r="B493" s="92" t="s">
        <v>995</v>
      </c>
      <c r="C493" s="101" t="s">
        <v>994</v>
      </c>
      <c r="D493" s="125">
        <v>0</v>
      </c>
      <c r="E493" s="125">
        <v>0</v>
      </c>
      <c r="F493" s="126" t="str">
        <f t="shared" si="9"/>
        <v>-</v>
      </c>
    </row>
    <row r="494" spans="1:6" s="1" customFormat="1" ht="12.75" customHeight="1" x14ac:dyDescent="0.2">
      <c r="A494" s="188" t="s">
        <v>996</v>
      </c>
      <c r="B494" s="92" t="s">
        <v>997</v>
      </c>
      <c r="C494" s="101" t="s">
        <v>996</v>
      </c>
      <c r="D494" s="125">
        <v>0</v>
      </c>
      <c r="E494" s="125">
        <v>0</v>
      </c>
      <c r="F494" s="126" t="str">
        <f t="shared" ref="F494:F557" si="10">IF(D494&lt;&gt;0,IF(E494/D494&gt;=100,"&gt;&gt;100",E494/D494*100),"-")</f>
        <v>-</v>
      </c>
    </row>
    <row r="495" spans="1:6" s="1" customFormat="1" ht="12.75" customHeight="1" x14ac:dyDescent="0.2">
      <c r="A495" s="188" t="s">
        <v>998</v>
      </c>
      <c r="B495" s="92" t="s">
        <v>999</v>
      </c>
      <c r="C495" s="101" t="s">
        <v>998</v>
      </c>
      <c r="D495" s="125">
        <v>0</v>
      </c>
      <c r="E495" s="125">
        <v>0</v>
      </c>
      <c r="F495" s="126" t="str">
        <f t="shared" si="10"/>
        <v>-</v>
      </c>
    </row>
    <row r="496" spans="1:6" s="1" customFormat="1" ht="12.75" customHeight="1" x14ac:dyDescent="0.2">
      <c r="A496" s="188" t="s">
        <v>1000</v>
      </c>
      <c r="B496" s="92" t="s">
        <v>1001</v>
      </c>
      <c r="C496" s="101" t="s">
        <v>1000</v>
      </c>
      <c r="D496" s="125">
        <v>0</v>
      </c>
      <c r="E496" s="125">
        <v>0</v>
      </c>
      <c r="F496" s="126" t="str">
        <f t="shared" si="10"/>
        <v>-</v>
      </c>
    </row>
    <row r="497" spans="1:6" s="1" customFormat="1" ht="22.9" customHeight="1" x14ac:dyDescent="0.2">
      <c r="A497" s="188" t="s">
        <v>1002</v>
      </c>
      <c r="B497" s="92" t="s">
        <v>1003</v>
      </c>
      <c r="C497" s="101" t="s">
        <v>1002</v>
      </c>
      <c r="D497" s="180">
        <f>SUM(D498:D500)</f>
        <v>0</v>
      </c>
      <c r="E497" s="180">
        <f>SUM(E498:E500)</f>
        <v>0</v>
      </c>
      <c r="F497" s="126" t="str">
        <f t="shared" si="10"/>
        <v>-</v>
      </c>
    </row>
    <row r="498" spans="1:6" s="1" customFormat="1" ht="12.75" customHeight="1" x14ac:dyDescent="0.2">
      <c r="A498" s="188" t="s">
        <v>1004</v>
      </c>
      <c r="B498" s="92" t="s">
        <v>1005</v>
      </c>
      <c r="C498" s="101" t="s">
        <v>1004</v>
      </c>
      <c r="D498" s="125">
        <v>0</v>
      </c>
      <c r="E498" s="125">
        <v>0</v>
      </c>
      <c r="F498" s="126" t="str">
        <f t="shared" si="10"/>
        <v>-</v>
      </c>
    </row>
    <row r="499" spans="1:6" s="1" customFormat="1" ht="12.75" customHeight="1" x14ac:dyDescent="0.2">
      <c r="A499" s="188" t="s">
        <v>1006</v>
      </c>
      <c r="B499" s="92" t="s">
        <v>1007</v>
      </c>
      <c r="C499" s="101" t="s">
        <v>1006</v>
      </c>
      <c r="D499" s="125">
        <v>0</v>
      </c>
      <c r="E499" s="125">
        <v>0</v>
      </c>
      <c r="F499" s="126" t="str">
        <f t="shared" si="10"/>
        <v>-</v>
      </c>
    </row>
    <row r="500" spans="1:6" s="1" customFormat="1" ht="12.75" customHeight="1" x14ac:dyDescent="0.2">
      <c r="A500" s="188" t="s">
        <v>1008</v>
      </c>
      <c r="B500" s="92" t="s">
        <v>1009</v>
      </c>
      <c r="C500" s="101" t="s">
        <v>1008</v>
      </c>
      <c r="D500" s="125">
        <v>0</v>
      </c>
      <c r="E500" s="125">
        <v>0</v>
      </c>
      <c r="F500" s="126" t="str">
        <f t="shared" si="10"/>
        <v>-</v>
      </c>
    </row>
    <row r="501" spans="1:6" s="1" customFormat="1" ht="12.75" customHeight="1" x14ac:dyDescent="0.2">
      <c r="A501" s="188" t="s">
        <v>1010</v>
      </c>
      <c r="B501" s="92" t="s">
        <v>1011</v>
      </c>
      <c r="C501" s="101" t="s">
        <v>1010</v>
      </c>
      <c r="D501" s="125">
        <v>0</v>
      </c>
      <c r="E501" s="125">
        <v>0</v>
      </c>
      <c r="F501" s="126" t="str">
        <f t="shared" si="10"/>
        <v>-</v>
      </c>
    </row>
    <row r="502" spans="1:6" s="1" customFormat="1" ht="22.9" customHeight="1" x14ac:dyDescent="0.2">
      <c r="A502" s="188" t="s">
        <v>1012</v>
      </c>
      <c r="B502" s="92" t="s">
        <v>1013</v>
      </c>
      <c r="C502" s="101" t="s">
        <v>1012</v>
      </c>
      <c r="D502" s="180">
        <f>SUM(D503:D508)</f>
        <v>0</v>
      </c>
      <c r="E502" s="180">
        <f>SUM(E503:E508)</f>
        <v>0</v>
      </c>
      <c r="F502" s="126" t="str">
        <f t="shared" si="10"/>
        <v>-</v>
      </c>
    </row>
    <row r="503" spans="1:6" s="1" customFormat="1" ht="12.75" customHeight="1" x14ac:dyDescent="0.2">
      <c r="A503" s="188" t="s">
        <v>1014</v>
      </c>
      <c r="B503" s="92" t="s">
        <v>1015</v>
      </c>
      <c r="C503" s="101" t="s">
        <v>1014</v>
      </c>
      <c r="D503" s="125">
        <v>0</v>
      </c>
      <c r="E503" s="125">
        <v>0</v>
      </c>
      <c r="F503" s="126" t="str">
        <f t="shared" si="10"/>
        <v>-</v>
      </c>
    </row>
    <row r="504" spans="1:6" s="1" customFormat="1" ht="12.75" customHeight="1" x14ac:dyDescent="0.2">
      <c r="A504" s="188" t="s">
        <v>1016</v>
      </c>
      <c r="B504" s="92" t="s">
        <v>1017</v>
      </c>
      <c r="C504" s="101" t="s">
        <v>1016</v>
      </c>
      <c r="D504" s="125">
        <v>0</v>
      </c>
      <c r="E504" s="125">
        <v>0</v>
      </c>
      <c r="F504" s="126" t="str">
        <f t="shared" si="10"/>
        <v>-</v>
      </c>
    </row>
    <row r="505" spans="1:6" s="1" customFormat="1" ht="12" customHeight="1" x14ac:dyDescent="0.2">
      <c r="A505" s="188" t="s">
        <v>1018</v>
      </c>
      <c r="B505" s="92" t="s">
        <v>1019</v>
      </c>
      <c r="C505" s="101" t="s">
        <v>1018</v>
      </c>
      <c r="D505" s="125">
        <v>0</v>
      </c>
      <c r="E505" s="125">
        <v>0</v>
      </c>
      <c r="F505" s="126" t="str">
        <f t="shared" si="10"/>
        <v>-</v>
      </c>
    </row>
    <row r="506" spans="1:6" s="1" customFormat="1" ht="12.75" customHeight="1" x14ac:dyDescent="0.2">
      <c r="A506" s="188" t="s">
        <v>1020</v>
      </c>
      <c r="B506" s="92" t="s">
        <v>1021</v>
      </c>
      <c r="C506" s="101" t="s">
        <v>1020</v>
      </c>
      <c r="D506" s="125">
        <v>0</v>
      </c>
      <c r="E506" s="125">
        <v>0</v>
      </c>
      <c r="F506" s="126" t="str">
        <f t="shared" si="10"/>
        <v>-</v>
      </c>
    </row>
    <row r="507" spans="1:6" s="1" customFormat="1" ht="12.75" customHeight="1" x14ac:dyDescent="0.2">
      <c r="A507" s="188" t="s">
        <v>1022</v>
      </c>
      <c r="B507" s="92" t="s">
        <v>1023</v>
      </c>
      <c r="C507" s="101" t="s">
        <v>1022</v>
      </c>
      <c r="D507" s="125">
        <v>0</v>
      </c>
      <c r="E507" s="125">
        <v>0</v>
      </c>
      <c r="F507" s="126" t="str">
        <f t="shared" si="10"/>
        <v>-</v>
      </c>
    </row>
    <row r="508" spans="1:6" s="1" customFormat="1" ht="12.75" customHeight="1" x14ac:dyDescent="0.2">
      <c r="A508" s="188" t="s">
        <v>1024</v>
      </c>
      <c r="B508" s="92" t="s">
        <v>1025</v>
      </c>
      <c r="C508" s="101" t="s">
        <v>1024</v>
      </c>
      <c r="D508" s="125">
        <v>0</v>
      </c>
      <c r="E508" s="125">
        <v>0</v>
      </c>
      <c r="F508" s="126" t="str">
        <f t="shared" si="10"/>
        <v>-</v>
      </c>
    </row>
    <row r="509" spans="1:6" s="1" customFormat="1" ht="22.9" customHeight="1" x14ac:dyDescent="0.2">
      <c r="A509" s="188" t="s">
        <v>1026</v>
      </c>
      <c r="B509" s="99" t="s">
        <v>1027</v>
      </c>
      <c r="C509" s="101" t="s">
        <v>1026</v>
      </c>
      <c r="D509" s="180">
        <f>SUM(D510:D513)</f>
        <v>0</v>
      </c>
      <c r="E509" s="180">
        <f>SUM(E510:E513)</f>
        <v>0</v>
      </c>
      <c r="F509" s="126" t="str">
        <f t="shared" si="10"/>
        <v>-</v>
      </c>
    </row>
    <row r="510" spans="1:6" s="1" customFormat="1" ht="12.75" customHeight="1" x14ac:dyDescent="0.2">
      <c r="A510" s="188" t="s">
        <v>1028</v>
      </c>
      <c r="B510" s="92" t="s">
        <v>1029</v>
      </c>
      <c r="C510" s="101" t="s">
        <v>1028</v>
      </c>
      <c r="D510" s="125">
        <v>0</v>
      </c>
      <c r="E510" s="125">
        <v>0</v>
      </c>
      <c r="F510" s="126" t="str">
        <f t="shared" si="10"/>
        <v>-</v>
      </c>
    </row>
    <row r="511" spans="1:6" s="1" customFormat="1" ht="12.75" customHeight="1" x14ac:dyDescent="0.2">
      <c r="A511" s="188" t="s">
        <v>1030</v>
      </c>
      <c r="B511" s="92" t="s">
        <v>1031</v>
      </c>
      <c r="C511" s="101" t="s">
        <v>1030</v>
      </c>
      <c r="D511" s="125">
        <v>0</v>
      </c>
      <c r="E511" s="125">
        <v>0</v>
      </c>
      <c r="F511" s="126" t="str">
        <f t="shared" si="10"/>
        <v>-</v>
      </c>
    </row>
    <row r="512" spans="1:6" s="1" customFormat="1" ht="12.75" customHeight="1" x14ac:dyDescent="0.2">
      <c r="A512" s="188" t="s">
        <v>1032</v>
      </c>
      <c r="B512" s="92" t="s">
        <v>1033</v>
      </c>
      <c r="C512" s="101" t="s">
        <v>1032</v>
      </c>
      <c r="D512" s="125">
        <v>0</v>
      </c>
      <c r="E512" s="125">
        <v>0</v>
      </c>
      <c r="F512" s="126" t="str">
        <f t="shared" si="10"/>
        <v>-</v>
      </c>
    </row>
    <row r="513" spans="1:6" s="1" customFormat="1" ht="12.75" customHeight="1" x14ac:dyDescent="0.2">
      <c r="A513" s="188" t="s">
        <v>1034</v>
      </c>
      <c r="B513" s="92" t="s">
        <v>1035</v>
      </c>
      <c r="C513" s="101" t="s">
        <v>1034</v>
      </c>
      <c r="D513" s="125">
        <v>0</v>
      </c>
      <c r="E513" s="125">
        <v>0</v>
      </c>
      <c r="F513" s="126" t="str">
        <f t="shared" si="10"/>
        <v>-</v>
      </c>
    </row>
    <row r="514" spans="1:6" s="1" customFormat="1" ht="12.75" customHeight="1" x14ac:dyDescent="0.2">
      <c r="A514" s="188" t="s">
        <v>1036</v>
      </c>
      <c r="B514" s="92" t="s">
        <v>1037</v>
      </c>
      <c r="C514" s="101" t="s">
        <v>1036</v>
      </c>
      <c r="D514" s="180">
        <f>SUM(D515:D521)</f>
        <v>0</v>
      </c>
      <c r="E514" s="180">
        <f>SUM(E515:E521)</f>
        <v>0</v>
      </c>
      <c r="F514" s="126" t="str">
        <f t="shared" si="10"/>
        <v>-</v>
      </c>
    </row>
    <row r="515" spans="1:6" s="1" customFormat="1" ht="12.75" customHeight="1" x14ac:dyDescent="0.2">
      <c r="A515" s="188" t="s">
        <v>1038</v>
      </c>
      <c r="B515" s="92" t="s">
        <v>1039</v>
      </c>
      <c r="C515" s="101" t="s">
        <v>1038</v>
      </c>
      <c r="D515" s="125">
        <v>0</v>
      </c>
      <c r="E515" s="125">
        <v>0</v>
      </c>
      <c r="F515" s="126" t="str">
        <f t="shared" si="10"/>
        <v>-</v>
      </c>
    </row>
    <row r="516" spans="1:6" s="1" customFormat="1" ht="12.75" customHeight="1" x14ac:dyDescent="0.2">
      <c r="A516" s="188" t="s">
        <v>1040</v>
      </c>
      <c r="B516" s="92" t="s">
        <v>1041</v>
      </c>
      <c r="C516" s="101" t="s">
        <v>1040</v>
      </c>
      <c r="D516" s="125">
        <v>0</v>
      </c>
      <c r="E516" s="125">
        <v>0</v>
      </c>
      <c r="F516" s="126" t="str">
        <f t="shared" si="10"/>
        <v>-</v>
      </c>
    </row>
    <row r="517" spans="1:6" s="1" customFormat="1" ht="12.75" customHeight="1" x14ac:dyDescent="0.2">
      <c r="A517" s="188" t="s">
        <v>1042</v>
      </c>
      <c r="B517" s="92" t="s">
        <v>1043</v>
      </c>
      <c r="C517" s="101" t="s">
        <v>1042</v>
      </c>
      <c r="D517" s="125">
        <v>0</v>
      </c>
      <c r="E517" s="125">
        <v>0</v>
      </c>
      <c r="F517" s="126" t="str">
        <f t="shared" si="10"/>
        <v>-</v>
      </c>
    </row>
    <row r="518" spans="1:6" s="1" customFormat="1" ht="12.75" customHeight="1" x14ac:dyDescent="0.2">
      <c r="A518" s="188" t="s">
        <v>1044</v>
      </c>
      <c r="B518" s="92" t="s">
        <v>1045</v>
      </c>
      <c r="C518" s="101" t="s">
        <v>1044</v>
      </c>
      <c r="D518" s="125">
        <v>0</v>
      </c>
      <c r="E518" s="125">
        <v>0</v>
      </c>
      <c r="F518" s="126" t="str">
        <f t="shared" si="10"/>
        <v>-</v>
      </c>
    </row>
    <row r="519" spans="1:6" s="1" customFormat="1" ht="12.75" customHeight="1" x14ac:dyDescent="0.2">
      <c r="A519" s="188" t="s">
        <v>1046</v>
      </c>
      <c r="B519" s="92" t="s">
        <v>1047</v>
      </c>
      <c r="C519" s="101" t="s">
        <v>1046</v>
      </c>
      <c r="D519" s="125">
        <v>0</v>
      </c>
      <c r="E519" s="125">
        <v>0</v>
      </c>
      <c r="F519" s="126" t="str">
        <f t="shared" si="10"/>
        <v>-</v>
      </c>
    </row>
    <row r="520" spans="1:6" s="1" customFormat="1" ht="12.75" customHeight="1" x14ac:dyDescent="0.2">
      <c r="A520" s="188" t="s">
        <v>1048</v>
      </c>
      <c r="B520" s="92" t="s">
        <v>1049</v>
      </c>
      <c r="C520" s="101" t="s">
        <v>1048</v>
      </c>
      <c r="D520" s="125">
        <v>0</v>
      </c>
      <c r="E520" s="125">
        <v>0</v>
      </c>
      <c r="F520" s="126" t="str">
        <f t="shared" si="10"/>
        <v>-</v>
      </c>
    </row>
    <row r="521" spans="1:6" s="1" customFormat="1" ht="12" customHeight="1" x14ac:dyDescent="0.2">
      <c r="A521" s="36" t="s">
        <v>1050</v>
      </c>
      <c r="B521" s="178" t="s">
        <v>1051</v>
      </c>
      <c r="C521" s="179" t="s">
        <v>1050</v>
      </c>
      <c r="D521" s="263">
        <v>0</v>
      </c>
      <c r="E521" s="263">
        <v>0</v>
      </c>
      <c r="F521" s="190" t="str">
        <f t="shared" si="10"/>
        <v>-</v>
      </c>
    </row>
    <row r="522" spans="1:6" s="1" customFormat="1" ht="22.9" customHeight="1" x14ac:dyDescent="0.2">
      <c r="A522" s="188" t="s">
        <v>1052</v>
      </c>
      <c r="B522" s="178" t="s">
        <v>1053</v>
      </c>
      <c r="C522" s="101" t="s">
        <v>1052</v>
      </c>
      <c r="D522" s="180">
        <f>D523+D526+D529+D532</f>
        <v>0</v>
      </c>
      <c r="E522" s="180">
        <f>E523+E526+E529+E532</f>
        <v>0</v>
      </c>
      <c r="F522" s="126" t="str">
        <f t="shared" si="10"/>
        <v>-</v>
      </c>
    </row>
    <row r="523" spans="1:6" s="1" customFormat="1" ht="12.75" customHeight="1" x14ac:dyDescent="0.2">
      <c r="A523" s="188" t="s">
        <v>1054</v>
      </c>
      <c r="B523" s="92" t="s">
        <v>1055</v>
      </c>
      <c r="C523" s="101" t="s">
        <v>1054</v>
      </c>
      <c r="D523" s="180">
        <f>SUM(D524:D525)</f>
        <v>0</v>
      </c>
      <c r="E523" s="180">
        <f>SUM(E524:E525)</f>
        <v>0</v>
      </c>
      <c r="F523" s="126" t="str">
        <f t="shared" si="10"/>
        <v>-</v>
      </c>
    </row>
    <row r="524" spans="1:6" s="1" customFormat="1" ht="12.75" customHeight="1" x14ac:dyDescent="0.2">
      <c r="A524" s="188" t="s">
        <v>1056</v>
      </c>
      <c r="B524" s="92" t="s">
        <v>1057</v>
      </c>
      <c r="C524" s="101" t="s">
        <v>1056</v>
      </c>
      <c r="D524" s="125">
        <v>0</v>
      </c>
      <c r="E524" s="125">
        <v>0</v>
      </c>
      <c r="F524" s="126" t="str">
        <f t="shared" si="10"/>
        <v>-</v>
      </c>
    </row>
    <row r="525" spans="1:6" s="1" customFormat="1" ht="12.75" customHeight="1" x14ac:dyDescent="0.2">
      <c r="A525" s="188" t="s">
        <v>1058</v>
      </c>
      <c r="B525" s="92" t="s">
        <v>1059</v>
      </c>
      <c r="C525" s="101" t="s">
        <v>1058</v>
      </c>
      <c r="D525" s="125">
        <v>0</v>
      </c>
      <c r="E525" s="125">
        <v>0</v>
      </c>
      <c r="F525" s="126" t="str">
        <f t="shared" si="10"/>
        <v>-</v>
      </c>
    </row>
    <row r="526" spans="1:6" s="1" customFormat="1" ht="12.75" customHeight="1" x14ac:dyDescent="0.2">
      <c r="A526" s="188" t="s">
        <v>1060</v>
      </c>
      <c r="B526" s="92" t="s">
        <v>1061</v>
      </c>
      <c r="C526" s="101" t="s">
        <v>1060</v>
      </c>
      <c r="D526" s="180">
        <f>SUM(D527:D528)</f>
        <v>0</v>
      </c>
      <c r="E526" s="180">
        <f>SUM(E527:E528)</f>
        <v>0</v>
      </c>
      <c r="F526" s="126" t="str">
        <f t="shared" si="10"/>
        <v>-</v>
      </c>
    </row>
    <row r="527" spans="1:6" s="1" customFormat="1" ht="12.75" customHeight="1" x14ac:dyDescent="0.2">
      <c r="A527" s="188" t="s">
        <v>1062</v>
      </c>
      <c r="B527" s="92" t="s">
        <v>1063</v>
      </c>
      <c r="C527" s="101" t="s">
        <v>1062</v>
      </c>
      <c r="D527" s="125">
        <v>0</v>
      </c>
      <c r="E527" s="125">
        <v>0</v>
      </c>
      <c r="F527" s="126" t="str">
        <f t="shared" si="10"/>
        <v>-</v>
      </c>
    </row>
    <row r="528" spans="1:6" s="1" customFormat="1" ht="12.75" customHeight="1" x14ac:dyDescent="0.2">
      <c r="A528" s="188" t="s">
        <v>1064</v>
      </c>
      <c r="B528" s="92" t="s">
        <v>1065</v>
      </c>
      <c r="C528" s="101" t="s">
        <v>1064</v>
      </c>
      <c r="D528" s="125">
        <v>0</v>
      </c>
      <c r="E528" s="125">
        <v>0</v>
      </c>
      <c r="F528" s="126" t="str">
        <f t="shared" si="10"/>
        <v>-</v>
      </c>
    </row>
    <row r="529" spans="1:6" s="1" customFormat="1" ht="12.75" customHeight="1" x14ac:dyDescent="0.2">
      <c r="A529" s="188" t="s">
        <v>1066</v>
      </c>
      <c r="B529" s="92" t="s">
        <v>1067</v>
      </c>
      <c r="C529" s="101" t="s">
        <v>1066</v>
      </c>
      <c r="D529" s="180">
        <f>SUM(D530:D531)</f>
        <v>0</v>
      </c>
      <c r="E529" s="180">
        <f>SUM(E530:E531)</f>
        <v>0</v>
      </c>
      <c r="F529" s="126" t="str">
        <f t="shared" si="10"/>
        <v>-</v>
      </c>
    </row>
    <row r="530" spans="1:6" s="1" customFormat="1" ht="12.75" customHeight="1" x14ac:dyDescent="0.2">
      <c r="A530" s="188" t="s">
        <v>1068</v>
      </c>
      <c r="B530" s="92" t="s">
        <v>1069</v>
      </c>
      <c r="C530" s="101" t="s">
        <v>1068</v>
      </c>
      <c r="D530" s="125">
        <v>0</v>
      </c>
      <c r="E530" s="125">
        <v>0</v>
      </c>
      <c r="F530" s="126" t="str">
        <f t="shared" si="10"/>
        <v>-</v>
      </c>
    </row>
    <row r="531" spans="1:6" s="1" customFormat="1" ht="12.75" customHeight="1" x14ac:dyDescent="0.2">
      <c r="A531" s="188" t="s">
        <v>1070</v>
      </c>
      <c r="B531" s="92" t="s">
        <v>1071</v>
      </c>
      <c r="C531" s="101" t="s">
        <v>1070</v>
      </c>
      <c r="D531" s="125">
        <v>0</v>
      </c>
      <c r="E531" s="125">
        <v>0</v>
      </c>
      <c r="F531" s="126" t="str">
        <f t="shared" si="10"/>
        <v>-</v>
      </c>
    </row>
    <row r="532" spans="1:6" s="1" customFormat="1" ht="12.75" customHeight="1" x14ac:dyDescent="0.2">
      <c r="A532" s="188" t="s">
        <v>1072</v>
      </c>
      <c r="B532" s="92" t="s">
        <v>1073</v>
      </c>
      <c r="C532" s="101" t="s">
        <v>1072</v>
      </c>
      <c r="D532" s="180">
        <f>SUM(D533:D534)</f>
        <v>0</v>
      </c>
      <c r="E532" s="180">
        <f>SUM(E533:E534)</f>
        <v>0</v>
      </c>
      <c r="F532" s="126" t="str">
        <f t="shared" si="10"/>
        <v>-</v>
      </c>
    </row>
    <row r="533" spans="1:6" s="1" customFormat="1" ht="12.75" customHeight="1" x14ac:dyDescent="0.2">
      <c r="A533" s="188" t="s">
        <v>1074</v>
      </c>
      <c r="B533" s="92" t="s">
        <v>1075</v>
      </c>
      <c r="C533" s="101" t="s">
        <v>1074</v>
      </c>
      <c r="D533" s="125">
        <v>0</v>
      </c>
      <c r="E533" s="125">
        <v>0</v>
      </c>
      <c r="F533" s="126" t="str">
        <f t="shared" si="10"/>
        <v>-</v>
      </c>
    </row>
    <row r="534" spans="1:6" s="1" customFormat="1" ht="12.75" customHeight="1" x14ac:dyDescent="0.2">
      <c r="A534" s="188" t="s">
        <v>1076</v>
      </c>
      <c r="B534" s="92" t="s">
        <v>1077</v>
      </c>
      <c r="C534" s="101" t="s">
        <v>1076</v>
      </c>
      <c r="D534" s="125">
        <v>0</v>
      </c>
      <c r="E534" s="125">
        <v>0</v>
      </c>
      <c r="F534" s="126" t="str">
        <f t="shared" si="10"/>
        <v>-</v>
      </c>
    </row>
    <row r="535" spans="1:6" s="1" customFormat="1" ht="12.75" customHeight="1" x14ac:dyDescent="0.2">
      <c r="A535" s="188" t="s">
        <v>1078</v>
      </c>
      <c r="B535" s="92" t="s">
        <v>1079</v>
      </c>
      <c r="C535" s="101" t="s">
        <v>1078</v>
      </c>
      <c r="D535" s="180">
        <f>D536+D571+D584+D597+D629</f>
        <v>0</v>
      </c>
      <c r="E535" s="180">
        <f>E536+E571+E584+E597+E629</f>
        <v>150563.25</v>
      </c>
      <c r="F535" s="126" t="str">
        <f t="shared" si="10"/>
        <v>-</v>
      </c>
    </row>
    <row r="536" spans="1:6" s="1" customFormat="1" ht="22.9" customHeight="1" x14ac:dyDescent="0.2">
      <c r="A536" s="188" t="s">
        <v>1080</v>
      </c>
      <c r="B536" s="178" t="s">
        <v>1081</v>
      </c>
      <c r="C536" s="101" t="s">
        <v>1080</v>
      </c>
      <c r="D536" s="180">
        <f>D537+D542+D545+D549+D550+D557+D562+D570</f>
        <v>0</v>
      </c>
      <c r="E536" s="180">
        <f>E537+E542+E545+E549+E550+E557+E562+E570</f>
        <v>0</v>
      </c>
      <c r="F536" s="126" t="str">
        <f t="shared" si="10"/>
        <v>-</v>
      </c>
    </row>
    <row r="537" spans="1:6" s="1" customFormat="1" ht="22.9" customHeight="1" x14ac:dyDescent="0.2">
      <c r="A537" s="188" t="s">
        <v>1082</v>
      </c>
      <c r="B537" s="92" t="s">
        <v>1083</v>
      </c>
      <c r="C537" s="101" t="s">
        <v>1082</v>
      </c>
      <c r="D537" s="180">
        <f>SUM(D538:D541)</f>
        <v>0</v>
      </c>
      <c r="E537" s="180">
        <f>SUM(E538:E541)</f>
        <v>0</v>
      </c>
      <c r="F537" s="126" t="str">
        <f t="shared" si="10"/>
        <v>-</v>
      </c>
    </row>
    <row r="538" spans="1:6" s="1" customFormat="1" ht="12.75" customHeight="1" x14ac:dyDescent="0.2">
      <c r="A538" s="188" t="s">
        <v>1084</v>
      </c>
      <c r="B538" s="92" t="s">
        <v>1085</v>
      </c>
      <c r="C538" s="101" t="s">
        <v>1084</v>
      </c>
      <c r="D538" s="125">
        <v>0</v>
      </c>
      <c r="E538" s="125">
        <v>0</v>
      </c>
      <c r="F538" s="126" t="str">
        <f t="shared" si="10"/>
        <v>-</v>
      </c>
    </row>
    <row r="539" spans="1:6" s="1" customFormat="1" ht="12.75" customHeight="1" x14ac:dyDescent="0.2">
      <c r="A539" s="188" t="s">
        <v>1086</v>
      </c>
      <c r="B539" s="92" t="s">
        <v>1087</v>
      </c>
      <c r="C539" s="101" t="s">
        <v>1086</v>
      </c>
      <c r="D539" s="125">
        <v>0</v>
      </c>
      <c r="E539" s="125">
        <v>0</v>
      </c>
      <c r="F539" s="126" t="str">
        <f t="shared" si="10"/>
        <v>-</v>
      </c>
    </row>
    <row r="540" spans="1:6" s="1" customFormat="1" ht="12.75" customHeight="1" x14ac:dyDescent="0.2">
      <c r="A540" s="188" t="s">
        <v>1088</v>
      </c>
      <c r="B540" s="92" t="s">
        <v>1089</v>
      </c>
      <c r="C540" s="101" t="s">
        <v>1088</v>
      </c>
      <c r="D540" s="125">
        <v>0</v>
      </c>
      <c r="E540" s="125">
        <v>0</v>
      </c>
      <c r="F540" s="126" t="str">
        <f t="shared" si="10"/>
        <v>-</v>
      </c>
    </row>
    <row r="541" spans="1:6" s="1" customFormat="1" ht="12.75" customHeight="1" x14ac:dyDescent="0.2">
      <c r="A541" s="188" t="s">
        <v>1090</v>
      </c>
      <c r="B541" s="92" t="s">
        <v>1091</v>
      </c>
      <c r="C541" s="101" t="s">
        <v>1090</v>
      </c>
      <c r="D541" s="125">
        <v>0</v>
      </c>
      <c r="E541" s="125">
        <v>0</v>
      </c>
      <c r="F541" s="126" t="str">
        <f t="shared" si="10"/>
        <v>-</v>
      </c>
    </row>
    <row r="542" spans="1:6" s="1" customFormat="1" ht="22.9" customHeight="1" x14ac:dyDescent="0.2">
      <c r="A542" s="188" t="s">
        <v>1092</v>
      </c>
      <c r="B542" s="99" t="s">
        <v>1093</v>
      </c>
      <c r="C542" s="101" t="s">
        <v>1092</v>
      </c>
      <c r="D542" s="180">
        <f>SUM(D543:D544)</f>
        <v>0</v>
      </c>
      <c r="E542" s="180">
        <f>SUM(E543:E544)</f>
        <v>0</v>
      </c>
      <c r="F542" s="126" t="str">
        <f t="shared" si="10"/>
        <v>-</v>
      </c>
    </row>
    <row r="543" spans="1:6" s="1" customFormat="1" ht="12" customHeight="1" x14ac:dyDescent="0.2">
      <c r="A543" s="188" t="s">
        <v>1094</v>
      </c>
      <c r="B543" s="92" t="s">
        <v>1095</v>
      </c>
      <c r="C543" s="101" t="s">
        <v>1094</v>
      </c>
      <c r="D543" s="125">
        <v>0</v>
      </c>
      <c r="E543" s="125">
        <v>0</v>
      </c>
      <c r="F543" s="126" t="str">
        <f t="shared" si="10"/>
        <v>-</v>
      </c>
    </row>
    <row r="544" spans="1:6" s="1" customFormat="1" ht="12" customHeight="1" x14ac:dyDescent="0.2">
      <c r="A544" s="188" t="s">
        <v>1096</v>
      </c>
      <c r="B544" s="92" t="s">
        <v>1097</v>
      </c>
      <c r="C544" s="101" t="s">
        <v>1096</v>
      </c>
      <c r="D544" s="125">
        <v>0</v>
      </c>
      <c r="E544" s="125">
        <v>0</v>
      </c>
      <c r="F544" s="126" t="str">
        <f t="shared" si="10"/>
        <v>-</v>
      </c>
    </row>
    <row r="545" spans="1:6" s="1" customFormat="1" ht="22.9" customHeight="1" x14ac:dyDescent="0.2">
      <c r="A545" s="188" t="s">
        <v>1098</v>
      </c>
      <c r="B545" s="92" t="s">
        <v>1099</v>
      </c>
      <c r="C545" s="101" t="s">
        <v>1098</v>
      </c>
      <c r="D545" s="180">
        <f>SUM(D546:D548)</f>
        <v>0</v>
      </c>
      <c r="E545" s="180">
        <f>SUM(E546:E548)</f>
        <v>0</v>
      </c>
      <c r="F545" s="126" t="str">
        <f t="shared" si="10"/>
        <v>-</v>
      </c>
    </row>
    <row r="546" spans="1:6" s="1" customFormat="1" ht="12.75" customHeight="1" x14ac:dyDescent="0.2">
      <c r="A546" s="188" t="s">
        <v>1100</v>
      </c>
      <c r="B546" s="92" t="s">
        <v>1101</v>
      </c>
      <c r="C546" s="101" t="s">
        <v>1100</v>
      </c>
      <c r="D546" s="125">
        <v>0</v>
      </c>
      <c r="E546" s="125">
        <v>0</v>
      </c>
      <c r="F546" s="126" t="str">
        <f t="shared" si="10"/>
        <v>-</v>
      </c>
    </row>
    <row r="547" spans="1:6" s="1" customFormat="1" ht="12.75" customHeight="1" x14ac:dyDescent="0.2">
      <c r="A547" s="196" t="s">
        <v>1102</v>
      </c>
      <c r="B547" s="92" t="s">
        <v>1103</v>
      </c>
      <c r="C547" s="103" t="s">
        <v>1102</v>
      </c>
      <c r="D547" s="125">
        <v>0</v>
      </c>
      <c r="E547" s="125">
        <v>0</v>
      </c>
      <c r="F547" s="126" t="str">
        <f t="shared" si="10"/>
        <v>-</v>
      </c>
    </row>
    <row r="548" spans="1:6" s="1" customFormat="1" ht="12.75" customHeight="1" x14ac:dyDescent="0.2">
      <c r="A548" s="196" t="s">
        <v>1104</v>
      </c>
      <c r="B548" s="92" t="s">
        <v>1105</v>
      </c>
      <c r="C548" s="103" t="s">
        <v>1104</v>
      </c>
      <c r="D548" s="125">
        <v>0</v>
      </c>
      <c r="E548" s="125">
        <v>0</v>
      </c>
      <c r="F548" s="126" t="str">
        <f t="shared" si="10"/>
        <v>-</v>
      </c>
    </row>
    <row r="549" spans="1:6" s="1" customFormat="1" ht="12.75" customHeight="1" x14ac:dyDescent="0.2">
      <c r="A549" s="188" t="s">
        <v>1106</v>
      </c>
      <c r="B549" s="99" t="s">
        <v>1107</v>
      </c>
      <c r="C549" s="101" t="s">
        <v>1106</v>
      </c>
      <c r="D549" s="125">
        <v>0</v>
      </c>
      <c r="E549" s="125">
        <v>0</v>
      </c>
      <c r="F549" s="126" t="str">
        <f t="shared" si="10"/>
        <v>-</v>
      </c>
    </row>
    <row r="550" spans="1:6" s="1" customFormat="1" ht="22.9" customHeight="1" x14ac:dyDescent="0.2">
      <c r="A550" s="188" t="s">
        <v>1108</v>
      </c>
      <c r="B550" s="92" t="s">
        <v>1109</v>
      </c>
      <c r="C550" s="101" t="s">
        <v>1108</v>
      </c>
      <c r="D550" s="180">
        <f>SUM(D551:D556)</f>
        <v>0</v>
      </c>
      <c r="E550" s="180">
        <f>SUM(E551:E556)</f>
        <v>0</v>
      </c>
      <c r="F550" s="126" t="str">
        <f t="shared" si="10"/>
        <v>-</v>
      </c>
    </row>
    <row r="551" spans="1:6" s="1" customFormat="1" ht="12.75" customHeight="1" x14ac:dyDescent="0.2">
      <c r="A551" s="188" t="s">
        <v>1110</v>
      </c>
      <c r="B551" s="92" t="s">
        <v>1111</v>
      </c>
      <c r="C551" s="101" t="s">
        <v>1110</v>
      </c>
      <c r="D551" s="125">
        <v>0</v>
      </c>
      <c r="E551" s="125">
        <v>0</v>
      </c>
      <c r="F551" s="126" t="str">
        <f t="shared" si="10"/>
        <v>-</v>
      </c>
    </row>
    <row r="552" spans="1:6" s="1" customFormat="1" ht="12.75" customHeight="1" x14ac:dyDescent="0.2">
      <c r="A552" s="188" t="s">
        <v>1112</v>
      </c>
      <c r="B552" s="92" t="s">
        <v>1113</v>
      </c>
      <c r="C552" s="101" t="s">
        <v>1112</v>
      </c>
      <c r="D552" s="125">
        <v>0</v>
      </c>
      <c r="E552" s="125">
        <v>0</v>
      </c>
      <c r="F552" s="126" t="str">
        <f t="shared" si="10"/>
        <v>-</v>
      </c>
    </row>
    <row r="553" spans="1:6" s="1" customFormat="1" ht="12" customHeight="1" x14ac:dyDescent="0.2">
      <c r="A553" s="188" t="s">
        <v>1114</v>
      </c>
      <c r="B553" s="92" t="s">
        <v>1115</v>
      </c>
      <c r="C553" s="101" t="s">
        <v>1114</v>
      </c>
      <c r="D553" s="125">
        <v>0</v>
      </c>
      <c r="E553" s="125">
        <v>0</v>
      </c>
      <c r="F553" s="126" t="str">
        <f t="shared" si="10"/>
        <v>-</v>
      </c>
    </row>
    <row r="554" spans="1:6" s="1" customFormat="1" ht="12.75" customHeight="1" x14ac:dyDescent="0.2">
      <c r="A554" s="188" t="s">
        <v>1116</v>
      </c>
      <c r="B554" s="92" t="s">
        <v>1117</v>
      </c>
      <c r="C554" s="101" t="s">
        <v>1116</v>
      </c>
      <c r="D554" s="125">
        <v>0</v>
      </c>
      <c r="E554" s="125">
        <v>0</v>
      </c>
      <c r="F554" s="126" t="str">
        <f t="shared" si="10"/>
        <v>-</v>
      </c>
    </row>
    <row r="555" spans="1:6" s="1" customFormat="1" ht="12.75" customHeight="1" x14ac:dyDescent="0.2">
      <c r="A555" s="188" t="s">
        <v>1118</v>
      </c>
      <c r="B555" s="92" t="s">
        <v>1119</v>
      </c>
      <c r="C555" s="101" t="s">
        <v>1118</v>
      </c>
      <c r="D555" s="125">
        <v>0</v>
      </c>
      <c r="E555" s="125">
        <v>0</v>
      </c>
      <c r="F555" s="126" t="str">
        <f t="shared" si="10"/>
        <v>-</v>
      </c>
    </row>
    <row r="556" spans="1:6" s="1" customFormat="1" ht="12.75" customHeight="1" x14ac:dyDescent="0.2">
      <c r="A556" s="188" t="s">
        <v>1120</v>
      </c>
      <c r="B556" s="92" t="s">
        <v>1121</v>
      </c>
      <c r="C556" s="101" t="s">
        <v>1120</v>
      </c>
      <c r="D556" s="125">
        <v>0</v>
      </c>
      <c r="E556" s="125">
        <v>0</v>
      </c>
      <c r="F556" s="126" t="str">
        <f t="shared" si="10"/>
        <v>-</v>
      </c>
    </row>
    <row r="557" spans="1:6" s="1" customFormat="1" ht="22.9" customHeight="1" x14ac:dyDescent="0.2">
      <c r="A557" s="188" t="s">
        <v>1122</v>
      </c>
      <c r="B557" s="99" t="s">
        <v>1123</v>
      </c>
      <c r="C557" s="101" t="s">
        <v>1122</v>
      </c>
      <c r="D557" s="180">
        <f>SUM(D558:D561)</f>
        <v>0</v>
      </c>
      <c r="E557" s="180">
        <f>SUM(E558:E561)</f>
        <v>0</v>
      </c>
      <c r="F557" s="126" t="str">
        <f t="shared" si="10"/>
        <v>-</v>
      </c>
    </row>
    <row r="558" spans="1:6" s="1" customFormat="1" ht="12.75" customHeight="1" x14ac:dyDescent="0.2">
      <c r="A558" s="188" t="s">
        <v>1124</v>
      </c>
      <c r="B558" s="92" t="s">
        <v>1125</v>
      </c>
      <c r="C558" s="101" t="s">
        <v>1124</v>
      </c>
      <c r="D558" s="125">
        <v>0</v>
      </c>
      <c r="E558" s="125">
        <v>0</v>
      </c>
      <c r="F558" s="126" t="str">
        <f t="shared" ref="F558:F621" si="11">IF(D558&lt;&gt;0,IF(E558/D558&gt;=100,"&gt;&gt;100",E558/D558*100),"-")</f>
        <v>-</v>
      </c>
    </row>
    <row r="559" spans="1:6" s="1" customFormat="1" ht="12.75" customHeight="1" x14ac:dyDescent="0.2">
      <c r="A559" s="188" t="s">
        <v>1126</v>
      </c>
      <c r="B559" s="92" t="s">
        <v>1127</v>
      </c>
      <c r="C559" s="101" t="s">
        <v>1126</v>
      </c>
      <c r="D559" s="125">
        <v>0</v>
      </c>
      <c r="E559" s="125">
        <v>0</v>
      </c>
      <c r="F559" s="126" t="str">
        <f t="shared" si="11"/>
        <v>-</v>
      </c>
    </row>
    <row r="560" spans="1:6" s="1" customFormat="1" ht="12.75" customHeight="1" x14ac:dyDescent="0.2">
      <c r="A560" s="188" t="s">
        <v>1128</v>
      </c>
      <c r="B560" s="92" t="s">
        <v>1129</v>
      </c>
      <c r="C560" s="101" t="s">
        <v>1128</v>
      </c>
      <c r="D560" s="125">
        <v>0</v>
      </c>
      <c r="E560" s="125">
        <v>0</v>
      </c>
      <c r="F560" s="126" t="str">
        <f t="shared" si="11"/>
        <v>-</v>
      </c>
    </row>
    <row r="561" spans="1:6" s="1" customFormat="1" ht="12.75" customHeight="1" x14ac:dyDescent="0.2">
      <c r="A561" s="188" t="s">
        <v>1130</v>
      </c>
      <c r="B561" s="92" t="s">
        <v>1131</v>
      </c>
      <c r="C561" s="101" t="s">
        <v>1130</v>
      </c>
      <c r="D561" s="125">
        <v>0</v>
      </c>
      <c r="E561" s="125">
        <v>0</v>
      </c>
      <c r="F561" s="126" t="str">
        <f t="shared" si="11"/>
        <v>-</v>
      </c>
    </row>
    <row r="562" spans="1:6" s="1" customFormat="1" ht="12.75" customHeight="1" x14ac:dyDescent="0.2">
      <c r="A562" s="188" t="s">
        <v>1132</v>
      </c>
      <c r="B562" s="92" t="s">
        <v>1133</v>
      </c>
      <c r="C562" s="101" t="s">
        <v>1132</v>
      </c>
      <c r="D562" s="180">
        <f>SUM(D563:D569)</f>
        <v>0</v>
      </c>
      <c r="E562" s="180">
        <f>SUM(E563:E569)</f>
        <v>0</v>
      </c>
      <c r="F562" s="126" t="str">
        <f t="shared" si="11"/>
        <v>-</v>
      </c>
    </row>
    <row r="563" spans="1:6" s="1" customFormat="1" ht="12.75" customHeight="1" x14ac:dyDescent="0.2">
      <c r="A563" s="188" t="s">
        <v>1134</v>
      </c>
      <c r="B563" s="92" t="s">
        <v>1135</v>
      </c>
      <c r="C563" s="101" t="s">
        <v>1134</v>
      </c>
      <c r="D563" s="125">
        <v>0</v>
      </c>
      <c r="E563" s="125">
        <v>0</v>
      </c>
      <c r="F563" s="126" t="str">
        <f t="shared" si="11"/>
        <v>-</v>
      </c>
    </row>
    <row r="564" spans="1:6" s="1" customFormat="1" ht="12.75" customHeight="1" x14ac:dyDescent="0.2">
      <c r="A564" s="188" t="s">
        <v>1136</v>
      </c>
      <c r="B564" s="92" t="s">
        <v>1137</v>
      </c>
      <c r="C564" s="101" t="s">
        <v>1136</v>
      </c>
      <c r="D564" s="125">
        <v>0</v>
      </c>
      <c r="E564" s="125">
        <v>0</v>
      </c>
      <c r="F564" s="126" t="str">
        <f t="shared" si="11"/>
        <v>-</v>
      </c>
    </row>
    <row r="565" spans="1:6" s="1" customFormat="1" ht="12.75" customHeight="1" x14ac:dyDescent="0.2">
      <c r="A565" s="188" t="s">
        <v>1138</v>
      </c>
      <c r="B565" s="92" t="s">
        <v>1139</v>
      </c>
      <c r="C565" s="101" t="s">
        <v>1138</v>
      </c>
      <c r="D565" s="125">
        <v>0</v>
      </c>
      <c r="E565" s="125">
        <v>0</v>
      </c>
      <c r="F565" s="126" t="str">
        <f t="shared" si="11"/>
        <v>-</v>
      </c>
    </row>
    <row r="566" spans="1:6" s="1" customFormat="1" ht="12.75" customHeight="1" x14ac:dyDescent="0.2">
      <c r="A566" s="188" t="s">
        <v>1140</v>
      </c>
      <c r="B566" s="92" t="s">
        <v>1141</v>
      </c>
      <c r="C566" s="101" t="s">
        <v>1140</v>
      </c>
      <c r="D566" s="125">
        <v>0</v>
      </c>
      <c r="E566" s="125">
        <v>0</v>
      </c>
      <c r="F566" s="126" t="str">
        <f t="shared" si="11"/>
        <v>-</v>
      </c>
    </row>
    <row r="567" spans="1:6" s="1" customFormat="1" ht="12.75" customHeight="1" x14ac:dyDescent="0.2">
      <c r="A567" s="188" t="s">
        <v>1142</v>
      </c>
      <c r="B567" s="92" t="s">
        <v>1143</v>
      </c>
      <c r="C567" s="101" t="s">
        <v>1142</v>
      </c>
      <c r="D567" s="125">
        <v>0</v>
      </c>
      <c r="E567" s="125">
        <v>0</v>
      </c>
      <c r="F567" s="126" t="str">
        <f t="shared" si="11"/>
        <v>-</v>
      </c>
    </row>
    <row r="568" spans="1:6" s="1" customFormat="1" ht="12.75" customHeight="1" x14ac:dyDescent="0.2">
      <c r="A568" s="36" t="s">
        <v>1144</v>
      </c>
      <c r="B568" s="178" t="s">
        <v>1145</v>
      </c>
      <c r="C568" s="179" t="s">
        <v>1144</v>
      </c>
      <c r="D568" s="263">
        <v>0</v>
      </c>
      <c r="E568" s="263">
        <v>0</v>
      </c>
      <c r="F568" s="190" t="str">
        <f t="shared" si="11"/>
        <v>-</v>
      </c>
    </row>
    <row r="569" spans="1:6" s="1" customFormat="1" ht="12" customHeight="1" x14ac:dyDescent="0.2">
      <c r="A569" s="36" t="s">
        <v>1146</v>
      </c>
      <c r="B569" s="191" t="s">
        <v>1147</v>
      </c>
      <c r="C569" s="179" t="s">
        <v>1146</v>
      </c>
      <c r="D569" s="263">
        <v>0</v>
      </c>
      <c r="E569" s="263">
        <v>0</v>
      </c>
      <c r="F569" s="190" t="str">
        <f t="shared" si="11"/>
        <v>-</v>
      </c>
    </row>
    <row r="570" spans="1:6" s="1" customFormat="1" ht="12.75" customHeight="1" x14ac:dyDescent="0.2">
      <c r="A570" s="36" t="s">
        <v>1148</v>
      </c>
      <c r="B570" s="178" t="s">
        <v>1149</v>
      </c>
      <c r="C570" s="179" t="s">
        <v>1148</v>
      </c>
      <c r="D570" s="263">
        <v>0</v>
      </c>
      <c r="E570" s="263">
        <v>0</v>
      </c>
      <c r="F570" s="190" t="str">
        <f t="shared" si="11"/>
        <v>-</v>
      </c>
    </row>
    <row r="571" spans="1:6" s="1" customFormat="1" ht="22.9" customHeight="1" x14ac:dyDescent="0.2">
      <c r="A571" s="188" t="s">
        <v>1150</v>
      </c>
      <c r="B571" s="178" t="s">
        <v>1151</v>
      </c>
      <c r="C571" s="101" t="s">
        <v>1150</v>
      </c>
      <c r="D571" s="180">
        <f>D572+D575+D578+D581</f>
        <v>0</v>
      </c>
      <c r="E571" s="180">
        <f>E572+E575+E578+E581</f>
        <v>0</v>
      </c>
      <c r="F571" s="126" t="str">
        <f t="shared" si="11"/>
        <v>-</v>
      </c>
    </row>
    <row r="572" spans="1:6" s="1" customFormat="1" ht="12.75" customHeight="1" x14ac:dyDescent="0.2">
      <c r="A572" s="188" t="s">
        <v>1152</v>
      </c>
      <c r="B572" s="92" t="s">
        <v>1153</v>
      </c>
      <c r="C572" s="101" t="s">
        <v>1152</v>
      </c>
      <c r="D572" s="180">
        <f>SUM(D573:D574)</f>
        <v>0</v>
      </c>
      <c r="E572" s="180">
        <f>SUM(E573:E574)</f>
        <v>0</v>
      </c>
      <c r="F572" s="126" t="str">
        <f t="shared" si="11"/>
        <v>-</v>
      </c>
    </row>
    <row r="573" spans="1:6" s="1" customFormat="1" ht="12.75" customHeight="1" x14ac:dyDescent="0.2">
      <c r="A573" s="188" t="s">
        <v>1154</v>
      </c>
      <c r="B573" s="92" t="s">
        <v>1155</v>
      </c>
      <c r="C573" s="101" t="s">
        <v>1154</v>
      </c>
      <c r="D573" s="125">
        <v>0</v>
      </c>
      <c r="E573" s="125">
        <v>0</v>
      </c>
      <c r="F573" s="126" t="str">
        <f t="shared" si="11"/>
        <v>-</v>
      </c>
    </row>
    <row r="574" spans="1:6" s="1" customFormat="1" ht="12.75" customHeight="1" x14ac:dyDescent="0.2">
      <c r="A574" s="188" t="s">
        <v>1156</v>
      </c>
      <c r="B574" s="92" t="s">
        <v>1157</v>
      </c>
      <c r="C574" s="101" t="s">
        <v>1156</v>
      </c>
      <c r="D574" s="125">
        <v>0</v>
      </c>
      <c r="E574" s="125">
        <v>0</v>
      </c>
      <c r="F574" s="126" t="str">
        <f t="shared" si="11"/>
        <v>-</v>
      </c>
    </row>
    <row r="575" spans="1:6" s="1" customFormat="1" ht="12.75" customHeight="1" x14ac:dyDescent="0.2">
      <c r="A575" s="188" t="s">
        <v>1158</v>
      </c>
      <c r="B575" s="92" t="s">
        <v>1159</v>
      </c>
      <c r="C575" s="101" t="s">
        <v>1158</v>
      </c>
      <c r="D575" s="180">
        <f>SUM(D576:D577)</f>
        <v>0</v>
      </c>
      <c r="E575" s="180">
        <f>SUM(E576:E577)</f>
        <v>0</v>
      </c>
      <c r="F575" s="126" t="str">
        <f t="shared" si="11"/>
        <v>-</v>
      </c>
    </row>
    <row r="576" spans="1:6" s="1" customFormat="1" ht="12.75" customHeight="1" x14ac:dyDescent="0.2">
      <c r="A576" s="188" t="s">
        <v>1160</v>
      </c>
      <c r="B576" s="92" t="s">
        <v>951</v>
      </c>
      <c r="C576" s="101" t="s">
        <v>1160</v>
      </c>
      <c r="D576" s="125">
        <v>0</v>
      </c>
      <c r="E576" s="125">
        <v>0</v>
      </c>
      <c r="F576" s="126" t="str">
        <f t="shared" si="11"/>
        <v>-</v>
      </c>
    </row>
    <row r="577" spans="1:6" s="1" customFormat="1" ht="12.75" customHeight="1" x14ac:dyDescent="0.2">
      <c r="A577" s="188" t="s">
        <v>1161</v>
      </c>
      <c r="B577" s="92" t="s">
        <v>953</v>
      </c>
      <c r="C577" s="101" t="s">
        <v>1161</v>
      </c>
      <c r="D577" s="125">
        <v>0</v>
      </c>
      <c r="E577" s="125">
        <v>0</v>
      </c>
      <c r="F577" s="126" t="str">
        <f t="shared" si="11"/>
        <v>-</v>
      </c>
    </row>
    <row r="578" spans="1:6" s="1" customFormat="1" ht="12.75" customHeight="1" x14ac:dyDescent="0.2">
      <c r="A578" s="188" t="s">
        <v>1162</v>
      </c>
      <c r="B578" s="92" t="s">
        <v>1163</v>
      </c>
      <c r="C578" s="101" t="s">
        <v>1162</v>
      </c>
      <c r="D578" s="180">
        <f>SUM(D579:D580)</f>
        <v>0</v>
      </c>
      <c r="E578" s="180">
        <f>SUM(E579:E580)</f>
        <v>0</v>
      </c>
      <c r="F578" s="126" t="str">
        <f t="shared" si="11"/>
        <v>-</v>
      </c>
    </row>
    <row r="579" spans="1:6" s="1" customFormat="1" ht="12.75" customHeight="1" x14ac:dyDescent="0.2">
      <c r="A579" s="188" t="s">
        <v>1164</v>
      </c>
      <c r="B579" s="92" t="s">
        <v>957</v>
      </c>
      <c r="C579" s="101" t="s">
        <v>1164</v>
      </c>
      <c r="D579" s="125">
        <v>0</v>
      </c>
      <c r="E579" s="125">
        <v>0</v>
      </c>
      <c r="F579" s="126" t="str">
        <f t="shared" si="11"/>
        <v>-</v>
      </c>
    </row>
    <row r="580" spans="1:6" s="1" customFormat="1" ht="12.75" customHeight="1" x14ac:dyDescent="0.2">
      <c r="A580" s="188" t="s">
        <v>1165</v>
      </c>
      <c r="B580" s="92" t="s">
        <v>959</v>
      </c>
      <c r="C580" s="101" t="s">
        <v>1165</v>
      </c>
      <c r="D580" s="125">
        <v>0</v>
      </c>
      <c r="E580" s="125">
        <v>0</v>
      </c>
      <c r="F580" s="126" t="str">
        <f t="shared" si="11"/>
        <v>-</v>
      </c>
    </row>
    <row r="581" spans="1:6" s="1" customFormat="1" ht="12.75" customHeight="1" x14ac:dyDescent="0.2">
      <c r="A581" s="188" t="s">
        <v>1166</v>
      </c>
      <c r="B581" s="92" t="s">
        <v>1167</v>
      </c>
      <c r="C581" s="101" t="s">
        <v>1166</v>
      </c>
      <c r="D581" s="180">
        <f>SUM(D582:D583)</f>
        <v>0</v>
      </c>
      <c r="E581" s="180">
        <f>SUM(E582:E583)</f>
        <v>0</v>
      </c>
      <c r="F581" s="126" t="str">
        <f t="shared" si="11"/>
        <v>-</v>
      </c>
    </row>
    <row r="582" spans="1:6" s="1" customFormat="1" ht="12.75" customHeight="1" x14ac:dyDescent="0.2">
      <c r="A582" s="196" t="s">
        <v>1168</v>
      </c>
      <c r="B582" s="92" t="s">
        <v>1169</v>
      </c>
      <c r="C582" s="103" t="s">
        <v>1168</v>
      </c>
      <c r="D582" s="125">
        <v>0</v>
      </c>
      <c r="E582" s="125">
        <v>0</v>
      </c>
      <c r="F582" s="126" t="str">
        <f t="shared" si="11"/>
        <v>-</v>
      </c>
    </row>
    <row r="583" spans="1:6" s="1" customFormat="1" ht="12.75" customHeight="1" x14ac:dyDescent="0.2">
      <c r="A583" s="196" t="s">
        <v>1170</v>
      </c>
      <c r="B583" s="92" t="s">
        <v>1077</v>
      </c>
      <c r="C583" s="103" t="s">
        <v>1170</v>
      </c>
      <c r="D583" s="125">
        <v>0</v>
      </c>
      <c r="E583" s="125">
        <v>0</v>
      </c>
      <c r="F583" s="126" t="str">
        <f t="shared" si="11"/>
        <v>-</v>
      </c>
    </row>
    <row r="584" spans="1:6" s="1" customFormat="1" ht="22.9" customHeight="1" x14ac:dyDescent="0.2">
      <c r="A584" s="188" t="s">
        <v>1171</v>
      </c>
      <c r="B584" s="178" t="s">
        <v>1172</v>
      </c>
      <c r="C584" s="101" t="s">
        <v>1171</v>
      </c>
      <c r="D584" s="180">
        <f>D585+D589+D591+D594</f>
        <v>0</v>
      </c>
      <c r="E584" s="180">
        <f>E585+E589+E591+E594</f>
        <v>0</v>
      </c>
      <c r="F584" s="126" t="str">
        <f t="shared" si="11"/>
        <v>-</v>
      </c>
    </row>
    <row r="585" spans="1:6" s="1" customFormat="1" ht="22.9" customHeight="1" x14ac:dyDescent="0.2">
      <c r="A585" s="188" t="s">
        <v>1173</v>
      </c>
      <c r="B585" s="191" t="s">
        <v>1174</v>
      </c>
      <c r="C585" s="101" t="s">
        <v>1173</v>
      </c>
      <c r="D585" s="180">
        <f>SUM(D586:D588)</f>
        <v>0</v>
      </c>
      <c r="E585" s="180">
        <f>SUM(E586:E588)</f>
        <v>0</v>
      </c>
      <c r="F585" s="126" t="str">
        <f t="shared" si="11"/>
        <v>-</v>
      </c>
    </row>
    <row r="586" spans="1:6" s="1" customFormat="1" ht="12.75" customHeight="1" x14ac:dyDescent="0.2">
      <c r="A586" s="188" t="s">
        <v>1175</v>
      </c>
      <c r="B586" s="178" t="s">
        <v>971</v>
      </c>
      <c r="C586" s="101" t="s">
        <v>1175</v>
      </c>
      <c r="D586" s="125">
        <v>0</v>
      </c>
      <c r="E586" s="125">
        <v>0</v>
      </c>
      <c r="F586" s="126" t="str">
        <f t="shared" si="11"/>
        <v>-</v>
      </c>
    </row>
    <row r="587" spans="1:6" s="1" customFormat="1" ht="12.75" customHeight="1" x14ac:dyDescent="0.2">
      <c r="A587" s="188" t="s">
        <v>1176</v>
      </c>
      <c r="B587" s="178" t="s">
        <v>973</v>
      </c>
      <c r="C587" s="101" t="s">
        <v>1176</v>
      </c>
      <c r="D587" s="125">
        <v>0</v>
      </c>
      <c r="E587" s="125">
        <v>0</v>
      </c>
      <c r="F587" s="126" t="str">
        <f t="shared" si="11"/>
        <v>-</v>
      </c>
    </row>
    <row r="588" spans="1:6" s="1" customFormat="1" ht="12.75" customHeight="1" x14ac:dyDescent="0.2">
      <c r="A588" s="188" t="s">
        <v>1177</v>
      </c>
      <c r="B588" s="178" t="s">
        <v>975</v>
      </c>
      <c r="C588" s="101" t="s">
        <v>1177</v>
      </c>
      <c r="D588" s="125">
        <v>0</v>
      </c>
      <c r="E588" s="125">
        <v>0</v>
      </c>
      <c r="F588" s="126" t="str">
        <f t="shared" si="11"/>
        <v>-</v>
      </c>
    </row>
    <row r="589" spans="1:6" s="1" customFormat="1" ht="22.9" customHeight="1" x14ac:dyDescent="0.2">
      <c r="A589" s="188" t="s">
        <v>1178</v>
      </c>
      <c r="B589" s="178" t="s">
        <v>1179</v>
      </c>
      <c r="C589" s="101" t="s">
        <v>1178</v>
      </c>
      <c r="D589" s="180">
        <f>D590</f>
        <v>0</v>
      </c>
      <c r="E589" s="180">
        <f>E590</f>
        <v>0</v>
      </c>
      <c r="F589" s="126" t="str">
        <f t="shared" si="11"/>
        <v>-</v>
      </c>
    </row>
    <row r="590" spans="1:6" s="1" customFormat="1" ht="12.75" customHeight="1" x14ac:dyDescent="0.2">
      <c r="A590" s="188" t="s">
        <v>1180</v>
      </c>
      <c r="B590" s="178" t="s">
        <v>1181</v>
      </c>
      <c r="C590" s="101" t="s">
        <v>1180</v>
      </c>
      <c r="D590" s="125">
        <v>0</v>
      </c>
      <c r="E590" s="125">
        <v>0</v>
      </c>
      <c r="F590" s="126" t="str">
        <f t="shared" si="11"/>
        <v>-</v>
      </c>
    </row>
    <row r="591" spans="1:6" s="1" customFormat="1" ht="22.9" customHeight="1" x14ac:dyDescent="0.2">
      <c r="A591" s="188" t="s">
        <v>1182</v>
      </c>
      <c r="B591" s="178" t="s">
        <v>1183</v>
      </c>
      <c r="C591" s="101" t="s">
        <v>1182</v>
      </c>
      <c r="D591" s="180">
        <f>SUM(D592:D593)</f>
        <v>0</v>
      </c>
      <c r="E591" s="180">
        <f>SUM(E592:E593)</f>
        <v>0</v>
      </c>
      <c r="F591" s="126" t="str">
        <f t="shared" si="11"/>
        <v>-</v>
      </c>
    </row>
    <row r="592" spans="1:6" s="1" customFormat="1" ht="22.9" customHeight="1" x14ac:dyDescent="0.2">
      <c r="A592" s="188" t="s">
        <v>1184</v>
      </c>
      <c r="B592" s="191" t="s">
        <v>1185</v>
      </c>
      <c r="C592" s="101" t="s">
        <v>1184</v>
      </c>
      <c r="D592" s="125">
        <v>0</v>
      </c>
      <c r="E592" s="125">
        <v>0</v>
      </c>
      <c r="F592" s="126" t="str">
        <f t="shared" si="11"/>
        <v>-</v>
      </c>
    </row>
    <row r="593" spans="1:6" s="1" customFormat="1" ht="12.75" customHeight="1" x14ac:dyDescent="0.2">
      <c r="A593" s="188" t="s">
        <v>1186</v>
      </c>
      <c r="B593" s="178" t="s">
        <v>1187</v>
      </c>
      <c r="C593" s="101" t="s">
        <v>1186</v>
      </c>
      <c r="D593" s="125">
        <v>0</v>
      </c>
      <c r="E593" s="125">
        <v>0</v>
      </c>
      <c r="F593" s="126" t="str">
        <f t="shared" si="11"/>
        <v>-</v>
      </c>
    </row>
    <row r="594" spans="1:6" s="1" customFormat="1" ht="22.9" customHeight="1" x14ac:dyDescent="0.2">
      <c r="A594" s="196" t="s">
        <v>1188</v>
      </c>
      <c r="B594" s="178" t="s">
        <v>1189</v>
      </c>
      <c r="C594" s="103" t="s">
        <v>1188</v>
      </c>
      <c r="D594" s="180">
        <f>SUM(D595:D596)</f>
        <v>0</v>
      </c>
      <c r="E594" s="180">
        <f>SUM(E595:E596)</f>
        <v>0</v>
      </c>
      <c r="F594" s="126" t="str">
        <f t="shared" si="11"/>
        <v>-</v>
      </c>
    </row>
    <row r="595" spans="1:6" s="1" customFormat="1" ht="12.75" customHeight="1" x14ac:dyDescent="0.2">
      <c r="A595" s="188" t="s">
        <v>1190</v>
      </c>
      <c r="B595" s="92" t="s">
        <v>987</v>
      </c>
      <c r="C595" s="101" t="s">
        <v>1190</v>
      </c>
      <c r="D595" s="125">
        <v>0</v>
      </c>
      <c r="E595" s="125">
        <v>0</v>
      </c>
      <c r="F595" s="126" t="str">
        <f t="shared" si="11"/>
        <v>-</v>
      </c>
    </row>
    <row r="596" spans="1:6" s="1" customFormat="1" ht="12.75" customHeight="1" x14ac:dyDescent="0.2">
      <c r="A596" s="188" t="s">
        <v>1191</v>
      </c>
      <c r="B596" s="92" t="s">
        <v>989</v>
      </c>
      <c r="C596" s="101" t="s">
        <v>1191</v>
      </c>
      <c r="D596" s="125">
        <v>0</v>
      </c>
      <c r="E596" s="125">
        <v>0</v>
      </c>
      <c r="F596" s="126" t="str">
        <f t="shared" si="11"/>
        <v>-</v>
      </c>
    </row>
    <row r="597" spans="1:6" s="1" customFormat="1" ht="22.9" customHeight="1" x14ac:dyDescent="0.2">
      <c r="A597" s="188" t="s">
        <v>1192</v>
      </c>
      <c r="B597" s="99" t="s">
        <v>1193</v>
      </c>
      <c r="C597" s="101" t="s">
        <v>1192</v>
      </c>
      <c r="D597" s="180">
        <f>D598+D603+D607+D609+D616+D621</f>
        <v>0</v>
      </c>
      <c r="E597" s="180">
        <f>E598+E603+E607+E609+E616+E621</f>
        <v>150563.25</v>
      </c>
      <c r="F597" s="126" t="str">
        <f t="shared" si="11"/>
        <v>-</v>
      </c>
    </row>
    <row r="598" spans="1:6" s="1" customFormat="1" ht="22.9" customHeight="1" x14ac:dyDescent="0.2">
      <c r="A598" s="188" t="s">
        <v>1194</v>
      </c>
      <c r="B598" s="92" t="s">
        <v>1195</v>
      </c>
      <c r="C598" s="101" t="s">
        <v>1194</v>
      </c>
      <c r="D598" s="180">
        <f>SUM(D599:D602)</f>
        <v>0</v>
      </c>
      <c r="E598" s="180">
        <f>SUM(E599:E602)</f>
        <v>0</v>
      </c>
      <c r="F598" s="126" t="str">
        <f t="shared" si="11"/>
        <v>-</v>
      </c>
    </row>
    <row r="599" spans="1:6" s="1" customFormat="1" ht="12.75" customHeight="1" x14ac:dyDescent="0.2">
      <c r="A599" s="188" t="s">
        <v>1196</v>
      </c>
      <c r="B599" s="92" t="s">
        <v>1197</v>
      </c>
      <c r="C599" s="101" t="s">
        <v>1196</v>
      </c>
      <c r="D599" s="125">
        <v>0</v>
      </c>
      <c r="E599" s="125">
        <v>0</v>
      </c>
      <c r="F599" s="126" t="str">
        <f t="shared" si="11"/>
        <v>-</v>
      </c>
    </row>
    <row r="600" spans="1:6" s="1" customFormat="1" ht="12.75" customHeight="1" x14ac:dyDescent="0.2">
      <c r="A600" s="188" t="s">
        <v>1198</v>
      </c>
      <c r="B600" s="92" t="s">
        <v>1199</v>
      </c>
      <c r="C600" s="101" t="s">
        <v>1198</v>
      </c>
      <c r="D600" s="125">
        <v>0</v>
      </c>
      <c r="E600" s="125">
        <v>0</v>
      </c>
      <c r="F600" s="126" t="str">
        <f t="shared" si="11"/>
        <v>-</v>
      </c>
    </row>
    <row r="601" spans="1:6" s="1" customFormat="1" ht="12.75" customHeight="1" x14ac:dyDescent="0.2">
      <c r="A601" s="188" t="s">
        <v>1200</v>
      </c>
      <c r="B601" s="92" t="s">
        <v>1201</v>
      </c>
      <c r="C601" s="101" t="s">
        <v>1200</v>
      </c>
      <c r="D601" s="125">
        <v>0</v>
      </c>
      <c r="E601" s="125">
        <v>0</v>
      </c>
      <c r="F601" s="126" t="str">
        <f t="shared" si="11"/>
        <v>-</v>
      </c>
    </row>
    <row r="602" spans="1:6" s="1" customFormat="1" ht="12.75" customHeight="1" x14ac:dyDescent="0.2">
      <c r="A602" s="188" t="s">
        <v>1202</v>
      </c>
      <c r="B602" s="92" t="s">
        <v>1203</v>
      </c>
      <c r="C602" s="101" t="s">
        <v>1202</v>
      </c>
      <c r="D602" s="125">
        <v>0</v>
      </c>
      <c r="E602" s="125">
        <v>0</v>
      </c>
      <c r="F602" s="126" t="str">
        <f t="shared" si="11"/>
        <v>-</v>
      </c>
    </row>
    <row r="603" spans="1:6" s="1" customFormat="1" ht="22.9" customHeight="1" x14ac:dyDescent="0.2">
      <c r="A603" s="188" t="s">
        <v>1204</v>
      </c>
      <c r="B603" s="92" t="s">
        <v>1205</v>
      </c>
      <c r="C603" s="101" t="s">
        <v>1204</v>
      </c>
      <c r="D603" s="180">
        <f>SUM(D604:D606)</f>
        <v>0</v>
      </c>
      <c r="E603" s="180">
        <f>SUM(E604:E606)</f>
        <v>0</v>
      </c>
      <c r="F603" s="126" t="str">
        <f t="shared" si="11"/>
        <v>-</v>
      </c>
    </row>
    <row r="604" spans="1:6" s="1" customFormat="1" ht="12.75" customHeight="1" x14ac:dyDescent="0.2">
      <c r="A604" s="188" t="s">
        <v>1206</v>
      </c>
      <c r="B604" s="92" t="s">
        <v>1207</v>
      </c>
      <c r="C604" s="101" t="s">
        <v>1206</v>
      </c>
      <c r="D604" s="125">
        <v>0</v>
      </c>
      <c r="E604" s="125">
        <v>0</v>
      </c>
      <c r="F604" s="126" t="str">
        <f t="shared" si="11"/>
        <v>-</v>
      </c>
    </row>
    <row r="605" spans="1:6" s="1" customFormat="1" ht="12" customHeight="1" x14ac:dyDescent="0.2">
      <c r="A605" s="188" t="s">
        <v>1208</v>
      </c>
      <c r="B605" s="92" t="s">
        <v>1209</v>
      </c>
      <c r="C605" s="101" t="s">
        <v>1208</v>
      </c>
      <c r="D605" s="125">
        <v>0</v>
      </c>
      <c r="E605" s="125">
        <v>0</v>
      </c>
      <c r="F605" s="126" t="str">
        <f t="shared" si="11"/>
        <v>-</v>
      </c>
    </row>
    <row r="606" spans="1:6" s="1" customFormat="1" ht="22.9" customHeight="1" x14ac:dyDescent="0.2">
      <c r="A606" s="188" t="s">
        <v>1210</v>
      </c>
      <c r="B606" s="92" t="s">
        <v>1211</v>
      </c>
      <c r="C606" s="101" t="s">
        <v>1210</v>
      </c>
      <c r="D606" s="125">
        <v>0</v>
      </c>
      <c r="E606" s="125">
        <v>0</v>
      </c>
      <c r="F606" s="126" t="str">
        <f t="shared" si="11"/>
        <v>-</v>
      </c>
    </row>
    <row r="607" spans="1:6" s="1" customFormat="1" ht="22.9" customHeight="1" x14ac:dyDescent="0.2">
      <c r="A607" s="188" t="s">
        <v>1212</v>
      </c>
      <c r="B607" s="92" t="s">
        <v>1213</v>
      </c>
      <c r="C607" s="101" t="s">
        <v>1212</v>
      </c>
      <c r="D607" s="180">
        <f>D608</f>
        <v>0</v>
      </c>
      <c r="E607" s="180">
        <f>E608</f>
        <v>0</v>
      </c>
      <c r="F607" s="126" t="str">
        <f t="shared" si="11"/>
        <v>-</v>
      </c>
    </row>
    <row r="608" spans="1:6" s="1" customFormat="1" ht="12.75" customHeight="1" x14ac:dyDescent="0.2">
      <c r="A608" s="188" t="s">
        <v>1214</v>
      </c>
      <c r="B608" s="92" t="s">
        <v>1215</v>
      </c>
      <c r="C608" s="101" t="s">
        <v>1214</v>
      </c>
      <c r="D608" s="125">
        <v>0</v>
      </c>
      <c r="E608" s="125">
        <v>0</v>
      </c>
      <c r="F608" s="126" t="str">
        <f t="shared" si="11"/>
        <v>-</v>
      </c>
    </row>
    <row r="609" spans="1:6" s="1" customFormat="1" ht="22.9" customHeight="1" x14ac:dyDescent="0.2">
      <c r="A609" s="188" t="s">
        <v>1216</v>
      </c>
      <c r="B609" s="92" t="s">
        <v>1217</v>
      </c>
      <c r="C609" s="101" t="s">
        <v>1216</v>
      </c>
      <c r="D609" s="180">
        <f>SUM(D610:D615)</f>
        <v>0</v>
      </c>
      <c r="E609" s="180">
        <f>SUM(E610:E615)</f>
        <v>0</v>
      </c>
      <c r="F609" s="126" t="str">
        <f t="shared" si="11"/>
        <v>-</v>
      </c>
    </row>
    <row r="610" spans="1:6" s="1" customFormat="1" ht="22.9" customHeight="1" x14ac:dyDescent="0.2">
      <c r="A610" s="188" t="s">
        <v>1218</v>
      </c>
      <c r="B610" s="92" t="s">
        <v>1219</v>
      </c>
      <c r="C610" s="101" t="s">
        <v>1218</v>
      </c>
      <c r="D610" s="125">
        <v>0</v>
      </c>
      <c r="E610" s="125">
        <v>0</v>
      </c>
      <c r="F610" s="126" t="str">
        <f t="shared" si="11"/>
        <v>-</v>
      </c>
    </row>
    <row r="611" spans="1:6" s="1" customFormat="1" ht="22.9" customHeight="1" x14ac:dyDescent="0.2">
      <c r="A611" s="188" t="s">
        <v>1220</v>
      </c>
      <c r="B611" s="99" t="s">
        <v>1221</v>
      </c>
      <c r="C611" s="101" t="s">
        <v>1220</v>
      </c>
      <c r="D611" s="125">
        <v>0</v>
      </c>
      <c r="E611" s="125">
        <v>0</v>
      </c>
      <c r="F611" s="126" t="str">
        <f t="shared" si="11"/>
        <v>-</v>
      </c>
    </row>
    <row r="612" spans="1:6" s="1" customFormat="1" ht="22.9" customHeight="1" x14ac:dyDescent="0.2">
      <c r="A612" s="196" t="s">
        <v>1222</v>
      </c>
      <c r="B612" s="92" t="s">
        <v>1223</v>
      </c>
      <c r="C612" s="103" t="s">
        <v>1222</v>
      </c>
      <c r="D612" s="125">
        <v>0</v>
      </c>
      <c r="E612" s="125">
        <v>0</v>
      </c>
      <c r="F612" s="126" t="str">
        <f t="shared" si="11"/>
        <v>-</v>
      </c>
    </row>
    <row r="613" spans="1:6" s="1" customFormat="1" ht="12.75" customHeight="1" x14ac:dyDescent="0.2">
      <c r="A613" s="188" t="s">
        <v>1224</v>
      </c>
      <c r="B613" s="92" t="s">
        <v>1225</v>
      </c>
      <c r="C613" s="101" t="s">
        <v>1224</v>
      </c>
      <c r="D613" s="125">
        <v>0</v>
      </c>
      <c r="E613" s="125">
        <v>0</v>
      </c>
      <c r="F613" s="126" t="str">
        <f t="shared" si="11"/>
        <v>-</v>
      </c>
    </row>
    <row r="614" spans="1:6" s="1" customFormat="1" ht="12.75" customHeight="1" x14ac:dyDescent="0.2">
      <c r="A614" s="188" t="s">
        <v>1226</v>
      </c>
      <c r="B614" s="92" t="s">
        <v>1227</v>
      </c>
      <c r="C614" s="101" t="s">
        <v>1226</v>
      </c>
      <c r="D614" s="125">
        <v>0</v>
      </c>
      <c r="E614" s="125">
        <v>0</v>
      </c>
      <c r="F614" s="126" t="str">
        <f t="shared" si="11"/>
        <v>-</v>
      </c>
    </row>
    <row r="615" spans="1:6" s="1" customFormat="1" ht="12" customHeight="1" x14ac:dyDescent="0.2">
      <c r="A615" s="188" t="s">
        <v>1228</v>
      </c>
      <c r="B615" s="92" t="s">
        <v>1229</v>
      </c>
      <c r="C615" s="101" t="s">
        <v>1228</v>
      </c>
      <c r="D615" s="125">
        <v>0</v>
      </c>
      <c r="E615" s="125">
        <v>0</v>
      </c>
      <c r="F615" s="126" t="str">
        <f t="shared" si="11"/>
        <v>-</v>
      </c>
    </row>
    <row r="616" spans="1:6" s="1" customFormat="1" ht="22.9" customHeight="1" x14ac:dyDescent="0.2">
      <c r="A616" s="188" t="s">
        <v>1230</v>
      </c>
      <c r="B616" s="92" t="s">
        <v>1231</v>
      </c>
      <c r="C616" s="101" t="s">
        <v>1230</v>
      </c>
      <c r="D616" s="180">
        <f>SUM(D617:D620)</f>
        <v>0</v>
      </c>
      <c r="E616" s="180">
        <f>SUM(E617:E620)</f>
        <v>0</v>
      </c>
      <c r="F616" s="126" t="str">
        <f t="shared" si="11"/>
        <v>-</v>
      </c>
    </row>
    <row r="617" spans="1:6" s="1" customFormat="1" ht="22.9" customHeight="1" x14ac:dyDescent="0.2">
      <c r="A617" s="188" t="s">
        <v>1232</v>
      </c>
      <c r="B617" s="99" t="s">
        <v>1233</v>
      </c>
      <c r="C617" s="101" t="s">
        <v>1232</v>
      </c>
      <c r="D617" s="125">
        <v>0</v>
      </c>
      <c r="E617" s="125">
        <v>0</v>
      </c>
      <c r="F617" s="126" t="str">
        <f t="shared" si="11"/>
        <v>-</v>
      </c>
    </row>
    <row r="618" spans="1:6" s="1" customFormat="1" ht="12.75" customHeight="1" x14ac:dyDescent="0.2">
      <c r="A618" s="188" t="s">
        <v>1234</v>
      </c>
      <c r="B618" s="92" t="s">
        <v>1235</v>
      </c>
      <c r="C618" s="101" t="s">
        <v>1234</v>
      </c>
      <c r="D618" s="125">
        <v>0</v>
      </c>
      <c r="E618" s="125">
        <v>0</v>
      </c>
      <c r="F618" s="126" t="str">
        <f t="shared" si="11"/>
        <v>-</v>
      </c>
    </row>
    <row r="619" spans="1:6" s="1" customFormat="1" ht="12.75" customHeight="1" x14ac:dyDescent="0.2">
      <c r="A619" s="188" t="s">
        <v>1236</v>
      </c>
      <c r="B619" s="92" t="s">
        <v>1237</v>
      </c>
      <c r="C619" s="101" t="s">
        <v>1236</v>
      </c>
      <c r="D619" s="125">
        <v>0</v>
      </c>
      <c r="E619" s="125">
        <v>0</v>
      </c>
      <c r="F619" s="126" t="str">
        <f t="shared" si="11"/>
        <v>-</v>
      </c>
    </row>
    <row r="620" spans="1:6" s="1" customFormat="1" ht="12.75" customHeight="1" x14ac:dyDescent="0.2">
      <c r="A620" s="188" t="s">
        <v>1238</v>
      </c>
      <c r="B620" s="92" t="s">
        <v>1239</v>
      </c>
      <c r="C620" s="101" t="s">
        <v>1238</v>
      </c>
      <c r="D620" s="125">
        <v>0</v>
      </c>
      <c r="E620" s="125">
        <v>0</v>
      </c>
      <c r="F620" s="126" t="str">
        <f t="shared" si="11"/>
        <v>-</v>
      </c>
    </row>
    <row r="621" spans="1:6" s="1" customFormat="1" ht="12" customHeight="1" x14ac:dyDescent="0.2">
      <c r="A621" s="188" t="s">
        <v>1240</v>
      </c>
      <c r="B621" s="92" t="s">
        <v>1241</v>
      </c>
      <c r="C621" s="101" t="s">
        <v>1240</v>
      </c>
      <c r="D621" s="180">
        <f>SUM(D622:D628)</f>
        <v>0</v>
      </c>
      <c r="E621" s="180">
        <f>SUM(E622:E628)</f>
        <v>150563.25</v>
      </c>
      <c r="F621" s="126" t="str">
        <f t="shared" si="11"/>
        <v>-</v>
      </c>
    </row>
    <row r="622" spans="1:6" s="1" customFormat="1" ht="12.75" customHeight="1" x14ac:dyDescent="0.2">
      <c r="A622" s="188" t="s">
        <v>1242</v>
      </c>
      <c r="B622" s="92" t="s">
        <v>1243</v>
      </c>
      <c r="C622" s="101" t="s">
        <v>1242</v>
      </c>
      <c r="D622" s="125">
        <v>0</v>
      </c>
      <c r="E622" s="125">
        <v>150563.25</v>
      </c>
      <c r="F622" s="126" t="str">
        <f t="shared" ref="F622:F651" si="12">IF(D622&lt;&gt;0,IF(E622/D622&gt;=100,"&gt;&gt;100",E622/D622*100),"-")</f>
        <v>-</v>
      </c>
    </row>
    <row r="623" spans="1:6" s="1" customFormat="1" ht="12.75" customHeight="1" x14ac:dyDescent="0.2">
      <c r="A623" s="188" t="s">
        <v>1244</v>
      </c>
      <c r="B623" s="92" t="s">
        <v>1245</v>
      </c>
      <c r="C623" s="101" t="s">
        <v>1244</v>
      </c>
      <c r="D623" s="125">
        <v>0</v>
      </c>
      <c r="E623" s="125">
        <v>0</v>
      </c>
      <c r="F623" s="126" t="str">
        <f t="shared" si="12"/>
        <v>-</v>
      </c>
    </row>
    <row r="624" spans="1:6" s="1" customFormat="1" ht="12.75" customHeight="1" x14ac:dyDescent="0.2">
      <c r="A624" s="188" t="s">
        <v>1246</v>
      </c>
      <c r="B624" s="92" t="s">
        <v>1247</v>
      </c>
      <c r="C624" s="101" t="s">
        <v>1246</v>
      </c>
      <c r="D624" s="125">
        <v>0</v>
      </c>
      <c r="E624" s="125">
        <v>0</v>
      </c>
      <c r="F624" s="126" t="str">
        <f t="shared" si="12"/>
        <v>-</v>
      </c>
    </row>
    <row r="625" spans="1:6" s="1" customFormat="1" ht="12.75" customHeight="1" x14ac:dyDescent="0.2">
      <c r="A625" s="188" t="s">
        <v>1248</v>
      </c>
      <c r="B625" s="92" t="s">
        <v>1249</v>
      </c>
      <c r="C625" s="101" t="s">
        <v>1248</v>
      </c>
      <c r="D625" s="125">
        <v>0</v>
      </c>
      <c r="E625" s="125">
        <v>0</v>
      </c>
      <c r="F625" s="126" t="str">
        <f t="shared" si="12"/>
        <v>-</v>
      </c>
    </row>
    <row r="626" spans="1:6" s="1" customFormat="1" ht="12.75" customHeight="1" x14ac:dyDescent="0.2">
      <c r="A626" s="188" t="s">
        <v>1250</v>
      </c>
      <c r="B626" s="92" t="s">
        <v>1251</v>
      </c>
      <c r="C626" s="101" t="s">
        <v>1250</v>
      </c>
      <c r="D626" s="125">
        <v>0</v>
      </c>
      <c r="E626" s="125">
        <v>0</v>
      </c>
      <c r="F626" s="126" t="str">
        <f t="shared" si="12"/>
        <v>-</v>
      </c>
    </row>
    <row r="627" spans="1:6" s="1" customFormat="1" ht="22.9" customHeight="1" x14ac:dyDescent="0.2">
      <c r="A627" s="188" t="s">
        <v>1252</v>
      </c>
      <c r="B627" s="92" t="s">
        <v>1253</v>
      </c>
      <c r="C627" s="101" t="s">
        <v>1252</v>
      </c>
      <c r="D627" s="125">
        <v>0</v>
      </c>
      <c r="E627" s="125">
        <v>0</v>
      </c>
      <c r="F627" s="126" t="str">
        <f t="shared" si="12"/>
        <v>-</v>
      </c>
    </row>
    <row r="628" spans="1:6" s="1" customFormat="1" ht="12" customHeight="1" x14ac:dyDescent="0.2">
      <c r="A628" s="36" t="s">
        <v>1254</v>
      </c>
      <c r="B628" s="178" t="s">
        <v>1255</v>
      </c>
      <c r="C628" s="179" t="s">
        <v>1254</v>
      </c>
      <c r="D628" s="263">
        <v>0</v>
      </c>
      <c r="E628" s="263">
        <v>0</v>
      </c>
      <c r="F628" s="190" t="str">
        <f t="shared" si="12"/>
        <v>-</v>
      </c>
    </row>
    <row r="629" spans="1:6" s="1" customFormat="1" ht="22.9" customHeight="1" x14ac:dyDescent="0.2">
      <c r="A629" s="188" t="s">
        <v>1256</v>
      </c>
      <c r="B629" s="178" t="s">
        <v>1257</v>
      </c>
      <c r="C629" s="101" t="s">
        <v>1256</v>
      </c>
      <c r="D629" s="180">
        <f>D630+D633+D636</f>
        <v>0</v>
      </c>
      <c r="E629" s="180">
        <f>E630+E633+E636</f>
        <v>0</v>
      </c>
      <c r="F629" s="126" t="str">
        <f t="shared" si="12"/>
        <v>-</v>
      </c>
    </row>
    <row r="630" spans="1:6" s="1" customFormat="1" ht="12.75" customHeight="1" x14ac:dyDescent="0.2">
      <c r="A630" s="188" t="s">
        <v>1258</v>
      </c>
      <c r="B630" s="92" t="s">
        <v>1259</v>
      </c>
      <c r="C630" s="101" t="s">
        <v>1258</v>
      </c>
      <c r="D630" s="180">
        <f>SUM(D631:D632)</f>
        <v>0</v>
      </c>
      <c r="E630" s="180">
        <f>SUM(E631:E632)</f>
        <v>0</v>
      </c>
      <c r="F630" s="126" t="str">
        <f t="shared" si="12"/>
        <v>-</v>
      </c>
    </row>
    <row r="631" spans="1:6" s="1" customFormat="1" ht="12.75" customHeight="1" x14ac:dyDescent="0.2">
      <c r="A631" s="188" t="s">
        <v>1260</v>
      </c>
      <c r="B631" s="92" t="s">
        <v>1261</v>
      </c>
      <c r="C631" s="101" t="s">
        <v>1260</v>
      </c>
      <c r="D631" s="125">
        <v>0</v>
      </c>
      <c r="E631" s="125">
        <v>0</v>
      </c>
      <c r="F631" s="126" t="str">
        <f t="shared" si="12"/>
        <v>-</v>
      </c>
    </row>
    <row r="632" spans="1:6" s="1" customFormat="1" ht="12.75" customHeight="1" x14ac:dyDescent="0.2">
      <c r="A632" s="188" t="s">
        <v>1262</v>
      </c>
      <c r="B632" s="92" t="s">
        <v>1263</v>
      </c>
      <c r="C632" s="101" t="s">
        <v>1262</v>
      </c>
      <c r="D632" s="125">
        <v>0</v>
      </c>
      <c r="E632" s="125">
        <v>0</v>
      </c>
      <c r="F632" s="126" t="str">
        <f t="shared" si="12"/>
        <v>-</v>
      </c>
    </row>
    <row r="633" spans="1:6" s="1" customFormat="1" ht="12.75" customHeight="1" x14ac:dyDescent="0.2">
      <c r="A633" s="188" t="s">
        <v>1264</v>
      </c>
      <c r="B633" s="92" t="s">
        <v>1265</v>
      </c>
      <c r="C633" s="101" t="s">
        <v>1264</v>
      </c>
      <c r="D633" s="180">
        <f>SUM(D634:D635)</f>
        <v>0</v>
      </c>
      <c r="E633" s="180">
        <f>SUM(E634:E635)</f>
        <v>0</v>
      </c>
      <c r="F633" s="126" t="str">
        <f t="shared" si="12"/>
        <v>-</v>
      </c>
    </row>
    <row r="634" spans="1:6" s="1" customFormat="1" ht="12.75" customHeight="1" x14ac:dyDescent="0.2">
      <c r="A634" s="188" t="s">
        <v>1266</v>
      </c>
      <c r="B634" s="92" t="s">
        <v>1267</v>
      </c>
      <c r="C634" s="101" t="s">
        <v>1266</v>
      </c>
      <c r="D634" s="125">
        <v>0</v>
      </c>
      <c r="E634" s="125">
        <v>0</v>
      </c>
      <c r="F634" s="126" t="str">
        <f t="shared" si="12"/>
        <v>-</v>
      </c>
    </row>
    <row r="635" spans="1:6" s="1" customFormat="1" ht="12.75" customHeight="1" x14ac:dyDescent="0.2">
      <c r="A635" s="188" t="s">
        <v>1268</v>
      </c>
      <c r="B635" s="92" t="s">
        <v>1269</v>
      </c>
      <c r="C635" s="101" t="s">
        <v>1268</v>
      </c>
      <c r="D635" s="125">
        <v>0</v>
      </c>
      <c r="E635" s="125">
        <v>0</v>
      </c>
      <c r="F635" s="126" t="str">
        <f t="shared" si="12"/>
        <v>-</v>
      </c>
    </row>
    <row r="636" spans="1:6" s="1" customFormat="1" ht="12" customHeight="1" x14ac:dyDescent="0.2">
      <c r="A636" s="188" t="s">
        <v>1270</v>
      </c>
      <c r="B636" s="92" t="s">
        <v>1271</v>
      </c>
      <c r="C636" s="101" t="s">
        <v>1270</v>
      </c>
      <c r="D636" s="180">
        <f>SUM(D637:D638)</f>
        <v>0</v>
      </c>
      <c r="E636" s="180">
        <f>SUM(E637:E638)</f>
        <v>0</v>
      </c>
      <c r="F636" s="126" t="str">
        <f t="shared" si="12"/>
        <v>-</v>
      </c>
    </row>
    <row r="637" spans="1:6" s="1" customFormat="1" ht="12.75" customHeight="1" x14ac:dyDescent="0.2">
      <c r="A637" s="188" t="s">
        <v>1272</v>
      </c>
      <c r="B637" s="99" t="s">
        <v>1273</v>
      </c>
      <c r="C637" s="101" t="s">
        <v>1272</v>
      </c>
      <c r="D637" s="125">
        <v>0</v>
      </c>
      <c r="E637" s="125">
        <v>0</v>
      </c>
      <c r="F637" s="126" t="str">
        <f t="shared" si="12"/>
        <v>-</v>
      </c>
    </row>
    <row r="638" spans="1:6" s="1" customFormat="1" ht="12.75" customHeight="1" x14ac:dyDescent="0.2">
      <c r="A638" s="188" t="s">
        <v>1274</v>
      </c>
      <c r="B638" s="92" t="s">
        <v>1275</v>
      </c>
      <c r="C638" s="101" t="s">
        <v>1274</v>
      </c>
      <c r="D638" s="125">
        <v>0</v>
      </c>
      <c r="E638" s="125">
        <v>0</v>
      </c>
      <c r="F638" s="126" t="str">
        <f t="shared" si="12"/>
        <v>-</v>
      </c>
    </row>
    <row r="639" spans="1:6" s="1" customFormat="1" ht="12.75" customHeight="1" x14ac:dyDescent="0.2">
      <c r="A639" s="188"/>
      <c r="B639" s="92" t="s">
        <v>1276</v>
      </c>
      <c r="C639" s="101" t="s">
        <v>1277</v>
      </c>
      <c r="D639" s="180">
        <f>IF(D430-D535&gt;=0,D430-D535,0)</f>
        <v>0</v>
      </c>
      <c r="E639" s="180">
        <f>IF(E430-E535&gt;=0,E430-E535,0)</f>
        <v>0</v>
      </c>
      <c r="F639" s="126" t="str">
        <f t="shared" si="12"/>
        <v>-</v>
      </c>
    </row>
    <row r="640" spans="1:6" s="1" customFormat="1" ht="12.75" customHeight="1" x14ac:dyDescent="0.2">
      <c r="A640" s="188"/>
      <c r="B640" s="92" t="s">
        <v>1278</v>
      </c>
      <c r="C640" s="101" t="s">
        <v>1279</v>
      </c>
      <c r="D640" s="180">
        <f>IF(D535-D430&gt;=0,D535-D430,0)</f>
        <v>0</v>
      </c>
      <c r="E640" s="180">
        <f>IF(E535-E430&gt;=0,E535-E430,0)</f>
        <v>150563.25</v>
      </c>
      <c r="F640" s="126" t="str">
        <f t="shared" si="12"/>
        <v>-</v>
      </c>
    </row>
    <row r="641" spans="1:6" s="1" customFormat="1" ht="12.75" customHeight="1" x14ac:dyDescent="0.2">
      <c r="A641" s="188" t="s">
        <v>1280</v>
      </c>
      <c r="B641" s="92" t="s">
        <v>1281</v>
      </c>
      <c r="C641" s="101" t="s">
        <v>1280</v>
      </c>
      <c r="D641" s="125">
        <v>199084.21</v>
      </c>
      <c r="E641" s="125">
        <v>3547018.02</v>
      </c>
      <c r="F641" s="126">
        <f t="shared" si="12"/>
        <v>1781.6671749105567</v>
      </c>
    </row>
    <row r="642" spans="1:6" s="1" customFormat="1" ht="12.75" customHeight="1" x14ac:dyDescent="0.2">
      <c r="A642" s="188" t="s">
        <v>1282</v>
      </c>
      <c r="B642" s="92" t="s">
        <v>1283</v>
      </c>
      <c r="C642" s="101" t="s">
        <v>1282</v>
      </c>
      <c r="D642" s="125">
        <v>0</v>
      </c>
      <c r="E642" s="125">
        <v>0</v>
      </c>
      <c r="F642" s="126" t="str">
        <f t="shared" si="12"/>
        <v>-</v>
      </c>
    </row>
    <row r="643" spans="1:6" s="1" customFormat="1" ht="12.75" customHeight="1" x14ac:dyDescent="0.2">
      <c r="A643" s="188"/>
      <c r="B643" s="92" t="s">
        <v>1284</v>
      </c>
      <c r="C643" s="101" t="s">
        <v>1285</v>
      </c>
      <c r="D643" s="180">
        <f>D422+D430</f>
        <v>2323034.8800000004</v>
      </c>
      <c r="E643" s="180">
        <f>E422+E430</f>
        <v>3988740.69</v>
      </c>
      <c r="F643" s="126">
        <f t="shared" si="12"/>
        <v>171.70386567764317</v>
      </c>
    </row>
    <row r="644" spans="1:6" s="1" customFormat="1" ht="12.75" customHeight="1" x14ac:dyDescent="0.2">
      <c r="A644" s="188"/>
      <c r="B644" s="92" t="s">
        <v>1286</v>
      </c>
      <c r="C644" s="101" t="s">
        <v>1287</v>
      </c>
      <c r="D644" s="180">
        <f>D423+D535</f>
        <v>2526085.0100000002</v>
      </c>
      <c r="E644" s="180">
        <f>E423+E535</f>
        <v>3352887</v>
      </c>
      <c r="F644" s="126">
        <f t="shared" si="12"/>
        <v>132.73056871510431</v>
      </c>
    </row>
    <row r="645" spans="1:6" s="1" customFormat="1" ht="12.75" customHeight="1" x14ac:dyDescent="0.2">
      <c r="A645" s="188"/>
      <c r="B645" s="92" t="s">
        <v>1288</v>
      </c>
      <c r="C645" s="101" t="s">
        <v>1289</v>
      </c>
      <c r="D645" s="180">
        <f>IF(D643&gt;=D644,D643-D644,0)</f>
        <v>0</v>
      </c>
      <c r="E645" s="180">
        <f>IF(E643&gt;=E644,E643-E644,0)</f>
        <v>635853.68999999994</v>
      </c>
      <c r="F645" s="126" t="str">
        <f t="shared" si="12"/>
        <v>-</v>
      </c>
    </row>
    <row r="646" spans="1:6" s="1" customFormat="1" ht="12.75" customHeight="1" x14ac:dyDescent="0.2">
      <c r="A646" s="188"/>
      <c r="B646" s="92" t="s">
        <v>1290</v>
      </c>
      <c r="C646" s="101" t="s">
        <v>1291</v>
      </c>
      <c r="D646" s="180">
        <f>IF(D644&gt;=D643,D644-D643,0)</f>
        <v>203050.12999999989</v>
      </c>
      <c r="E646" s="180">
        <f>IF(E644&gt;=E643,E644-E643,0)</f>
        <v>0</v>
      </c>
      <c r="F646" s="126">
        <f t="shared" si="12"/>
        <v>0</v>
      </c>
    </row>
    <row r="647" spans="1:6" s="1" customFormat="1" ht="22.9" customHeight="1" x14ac:dyDescent="0.2">
      <c r="A647" s="196" t="s">
        <v>1292</v>
      </c>
      <c r="B647" s="92" t="s">
        <v>1293</v>
      </c>
      <c r="C647" s="103" t="s">
        <v>1292</v>
      </c>
      <c r="D647" s="180">
        <f>IF(D426-D427+D641-D642&gt;=0,D426-D427+D641-D642,0)</f>
        <v>678830.22</v>
      </c>
      <c r="E647" s="180">
        <f>IF(E426-E427+E641-E642&gt;=0,E426-E427+E641-E642,0)</f>
        <v>705079.14000000013</v>
      </c>
      <c r="F647" s="126">
        <f t="shared" si="12"/>
        <v>103.86678719164861</v>
      </c>
    </row>
    <row r="648" spans="1:6" s="1" customFormat="1" ht="22.9" customHeight="1" x14ac:dyDescent="0.2">
      <c r="A648" s="196" t="s">
        <v>1294</v>
      </c>
      <c r="B648" s="92" t="s">
        <v>1295</v>
      </c>
      <c r="C648" s="103" t="s">
        <v>1294</v>
      </c>
      <c r="D648" s="180">
        <f>IF(D427-D426+D642-D641&gt;=0,D427-D426+D642-D641,0)</f>
        <v>0</v>
      </c>
      <c r="E648" s="180">
        <f>IF(E427-E426+E642-E641&gt;=0,E427-E426+E642-E641,0)</f>
        <v>0</v>
      </c>
      <c r="F648" s="126" t="str">
        <f t="shared" si="12"/>
        <v>-</v>
      </c>
    </row>
    <row r="649" spans="1:6" s="1" customFormat="1" ht="22.9" customHeight="1" x14ac:dyDescent="0.2">
      <c r="A649" s="188"/>
      <c r="B649" s="92" t="s">
        <v>1296</v>
      </c>
      <c r="C649" s="101" t="s">
        <v>1297</v>
      </c>
      <c r="D649" s="180">
        <f>IF(D645+D647-D646-D648&gt;=0,D645+D647-D646-D648,0)</f>
        <v>475780.09000000008</v>
      </c>
      <c r="E649" s="180">
        <f>IF(E645+E647-E646-E648&gt;=0,E645+E647-E646-E648,0)</f>
        <v>1340932.83</v>
      </c>
      <c r="F649" s="126">
        <f t="shared" si="12"/>
        <v>281.83878606605833</v>
      </c>
    </row>
    <row r="650" spans="1:6" s="1" customFormat="1" ht="22.9" customHeight="1" x14ac:dyDescent="0.2">
      <c r="A650" s="188"/>
      <c r="B650" s="92" t="s">
        <v>1298</v>
      </c>
      <c r="C650" s="101" t="s">
        <v>1299</v>
      </c>
      <c r="D650" s="180">
        <f>IF(D646+D648-D645-D647&gt;=0,D646+D648-D645-D647,0)</f>
        <v>0</v>
      </c>
      <c r="E650" s="180">
        <f>IF(E646+E648-E645-E647&gt;=0,E646+E648-E645-E647,0)</f>
        <v>0</v>
      </c>
      <c r="F650" s="126" t="str">
        <f t="shared" si="12"/>
        <v>-</v>
      </c>
    </row>
    <row r="651" spans="1:6" s="1" customFormat="1" ht="22.9" customHeight="1" x14ac:dyDescent="0.2">
      <c r="A651" s="193" t="s">
        <v>1300</v>
      </c>
      <c r="B651" s="98" t="s">
        <v>1301</v>
      </c>
      <c r="C651" s="102" t="s">
        <v>1300</v>
      </c>
      <c r="D651" s="264">
        <v>0</v>
      </c>
      <c r="E651" s="264">
        <v>0</v>
      </c>
      <c r="F651" s="194" t="str">
        <f t="shared" si="12"/>
        <v>-</v>
      </c>
    </row>
    <row r="652" spans="1:6" s="34" customFormat="1" ht="20.100000000000001" customHeight="1" x14ac:dyDescent="0.2">
      <c r="A652" s="336" t="s">
        <v>1302</v>
      </c>
      <c r="B652" s="337"/>
      <c r="C652" s="3"/>
      <c r="D652" s="195"/>
      <c r="E652" s="195"/>
      <c r="F652" s="187"/>
    </row>
    <row r="653" spans="1:6" s="1" customFormat="1" ht="12.75" customHeight="1" x14ac:dyDescent="0.2">
      <c r="A653" s="188" t="s">
        <v>1303</v>
      </c>
      <c r="B653" s="92" t="s">
        <v>1304</v>
      </c>
      <c r="C653" s="101" t="s">
        <v>1305</v>
      </c>
      <c r="D653" s="125">
        <v>800056.2</v>
      </c>
      <c r="E653" s="125">
        <v>1756511.48</v>
      </c>
      <c r="F653" s="126">
        <f t="shared" ref="F653:F716" si="13">IF(D653&lt;&gt;0,IF(E653/D653&gt;=100,"&gt;&gt;100",E653/D653*100),"-")</f>
        <v>219.54851171705187</v>
      </c>
    </row>
    <row r="654" spans="1:6" s="1" customFormat="1" ht="12.75" customHeight="1" x14ac:dyDescent="0.2">
      <c r="A654" s="188" t="s">
        <v>1306</v>
      </c>
      <c r="B654" s="92" t="s">
        <v>1307</v>
      </c>
      <c r="C654" s="101" t="s">
        <v>1306</v>
      </c>
      <c r="D654" s="125">
        <v>2574312.5699999998</v>
      </c>
      <c r="E654" s="125">
        <v>4215231.8600000003</v>
      </c>
      <c r="F654" s="126">
        <f t="shared" si="13"/>
        <v>163.74203774330326</v>
      </c>
    </row>
    <row r="655" spans="1:6" s="1" customFormat="1" ht="12.75" customHeight="1" x14ac:dyDescent="0.2">
      <c r="A655" s="188" t="s">
        <v>1308</v>
      </c>
      <c r="B655" s="92" t="s">
        <v>1309</v>
      </c>
      <c r="C655" s="101" t="s">
        <v>1308</v>
      </c>
      <c r="D655" s="125">
        <v>2801376.19</v>
      </c>
      <c r="E655" s="125">
        <v>4341946.83</v>
      </c>
      <c r="F655" s="126">
        <f t="shared" si="13"/>
        <v>154.99335096440583</v>
      </c>
    </row>
    <row r="656" spans="1:6" s="1" customFormat="1" ht="22.9" customHeight="1" x14ac:dyDescent="0.2">
      <c r="A656" s="188" t="s">
        <v>1303</v>
      </c>
      <c r="B656" s="92" t="s">
        <v>1310</v>
      </c>
      <c r="C656" s="101" t="s">
        <v>1311</v>
      </c>
      <c r="D656" s="180">
        <f>+D653+D654-D655</f>
        <v>572992.57999999961</v>
      </c>
      <c r="E656" s="180">
        <f>+E653+E654-E655</f>
        <v>1629796.5099999998</v>
      </c>
      <c r="F656" s="126">
        <f t="shared" si="13"/>
        <v>284.43588396903863</v>
      </c>
    </row>
    <row r="657" spans="1:6" s="1" customFormat="1" ht="22.9" customHeight="1" x14ac:dyDescent="0.2">
      <c r="A657" s="188"/>
      <c r="B657" s="92" t="s">
        <v>1312</v>
      </c>
      <c r="C657" s="101" t="s">
        <v>1313</v>
      </c>
      <c r="D657" s="265">
        <v>12</v>
      </c>
      <c r="E657" s="265">
        <v>13</v>
      </c>
      <c r="F657" s="126">
        <f t="shared" si="13"/>
        <v>108.33333333333333</v>
      </c>
    </row>
    <row r="658" spans="1:6" s="1" customFormat="1" ht="22.9" customHeight="1" x14ac:dyDescent="0.2">
      <c r="A658" s="188"/>
      <c r="B658" s="92" t="s">
        <v>1314</v>
      </c>
      <c r="C658" s="101" t="s">
        <v>1315</v>
      </c>
      <c r="D658" s="265">
        <v>0</v>
      </c>
      <c r="E658" s="265">
        <v>0</v>
      </c>
      <c r="F658" s="126" t="str">
        <f t="shared" si="13"/>
        <v>-</v>
      </c>
    </row>
    <row r="659" spans="1:6" s="1" customFormat="1" ht="12.75" customHeight="1" x14ac:dyDescent="0.2">
      <c r="A659" s="188"/>
      <c r="B659" s="92" t="s">
        <v>1316</v>
      </c>
      <c r="C659" s="101" t="s">
        <v>1317</v>
      </c>
      <c r="D659" s="265">
        <v>10</v>
      </c>
      <c r="E659" s="265">
        <v>11</v>
      </c>
      <c r="F659" s="126">
        <f t="shared" si="13"/>
        <v>110.00000000000001</v>
      </c>
    </row>
    <row r="660" spans="1:6" s="1" customFormat="1" ht="12.75" customHeight="1" x14ac:dyDescent="0.2">
      <c r="A660" s="188"/>
      <c r="B660" s="92" t="s">
        <v>1318</v>
      </c>
      <c r="C660" s="101" t="s">
        <v>1319</v>
      </c>
      <c r="D660" s="265">
        <v>0</v>
      </c>
      <c r="E660" s="265">
        <v>0</v>
      </c>
      <c r="F660" s="126" t="str">
        <f t="shared" si="13"/>
        <v>-</v>
      </c>
    </row>
    <row r="661" spans="1:6" s="1" customFormat="1" ht="22.9" customHeight="1" x14ac:dyDescent="0.2">
      <c r="A661" s="188" t="s">
        <v>1320</v>
      </c>
      <c r="B661" s="92" t="s">
        <v>1321</v>
      </c>
      <c r="C661" s="101" t="s">
        <v>1322</v>
      </c>
      <c r="D661" s="125">
        <v>0</v>
      </c>
      <c r="E661" s="125">
        <v>0</v>
      </c>
      <c r="F661" s="126" t="str">
        <f t="shared" si="13"/>
        <v>-</v>
      </c>
    </row>
    <row r="662" spans="1:6" s="1" customFormat="1" ht="12.75" customHeight="1" x14ac:dyDescent="0.2">
      <c r="A662" s="36" t="s">
        <v>1323</v>
      </c>
      <c r="B662" s="178" t="s">
        <v>1324</v>
      </c>
      <c r="C662" s="179" t="s">
        <v>1323</v>
      </c>
      <c r="D662" s="263">
        <v>0</v>
      </c>
      <c r="E662" s="263">
        <v>0</v>
      </c>
      <c r="F662" s="190" t="str">
        <f t="shared" si="13"/>
        <v>-</v>
      </c>
    </row>
    <row r="663" spans="1:6" s="1" customFormat="1" ht="12.75" customHeight="1" x14ac:dyDescent="0.2">
      <c r="A663" s="36" t="s">
        <v>1325</v>
      </c>
      <c r="B663" s="178" t="s">
        <v>1326</v>
      </c>
      <c r="C663" s="179" t="s">
        <v>1325</v>
      </c>
      <c r="D663" s="263">
        <v>0</v>
      </c>
      <c r="E663" s="263">
        <v>63670.36</v>
      </c>
      <c r="F663" s="190" t="str">
        <f t="shared" si="13"/>
        <v>-</v>
      </c>
    </row>
    <row r="664" spans="1:6" s="1" customFormat="1" ht="12.75" customHeight="1" x14ac:dyDescent="0.2">
      <c r="A664" s="36" t="s">
        <v>1327</v>
      </c>
      <c r="B664" s="178" t="s">
        <v>1328</v>
      </c>
      <c r="C664" s="179" t="s">
        <v>1327</v>
      </c>
      <c r="D664" s="263">
        <v>0</v>
      </c>
      <c r="E664" s="263">
        <v>223982.19</v>
      </c>
      <c r="F664" s="190" t="str">
        <f t="shared" si="13"/>
        <v>-</v>
      </c>
    </row>
    <row r="665" spans="1:6" s="1" customFormat="1" ht="12.75" customHeight="1" x14ac:dyDescent="0.2">
      <c r="A665" s="36" t="s">
        <v>1329</v>
      </c>
      <c r="B665" s="178" t="s">
        <v>1330</v>
      </c>
      <c r="C665" s="179" t="s">
        <v>1329</v>
      </c>
      <c r="D665" s="263">
        <v>0</v>
      </c>
      <c r="E665" s="263">
        <v>0</v>
      </c>
      <c r="F665" s="190" t="str">
        <f t="shared" si="13"/>
        <v>-</v>
      </c>
    </row>
    <row r="666" spans="1:6" s="1" customFormat="1" ht="12.75" customHeight="1" x14ac:dyDescent="0.2">
      <c r="A666" s="36" t="s">
        <v>1331</v>
      </c>
      <c r="B666" s="178" t="s">
        <v>1332</v>
      </c>
      <c r="C666" s="179" t="s">
        <v>1331</v>
      </c>
      <c r="D666" s="263">
        <v>0</v>
      </c>
      <c r="E666" s="263">
        <v>0</v>
      </c>
      <c r="F666" s="190" t="str">
        <f t="shared" si="13"/>
        <v>-</v>
      </c>
    </row>
    <row r="667" spans="1:6" s="1" customFormat="1" ht="12.75" customHeight="1" x14ac:dyDescent="0.2">
      <c r="A667" s="36" t="s">
        <v>1333</v>
      </c>
      <c r="B667" s="178" t="s">
        <v>1334</v>
      </c>
      <c r="C667" s="179" t="s">
        <v>1333</v>
      </c>
      <c r="D667" s="263">
        <v>0</v>
      </c>
      <c r="E667" s="263">
        <v>429.01</v>
      </c>
      <c r="F667" s="190" t="str">
        <f t="shared" si="13"/>
        <v>-</v>
      </c>
    </row>
    <row r="668" spans="1:6" s="1" customFormat="1" ht="12.75" customHeight="1" x14ac:dyDescent="0.2">
      <c r="A668" s="36" t="s">
        <v>1335</v>
      </c>
      <c r="B668" s="178" t="s">
        <v>1336</v>
      </c>
      <c r="C668" s="179" t="s">
        <v>1335</v>
      </c>
      <c r="D668" s="263">
        <v>0</v>
      </c>
      <c r="E668" s="263">
        <v>0</v>
      </c>
      <c r="F668" s="190" t="str">
        <f t="shared" si="13"/>
        <v>-</v>
      </c>
    </row>
    <row r="669" spans="1:6" s="1" customFormat="1" ht="12.75" customHeight="1" x14ac:dyDescent="0.2">
      <c r="A669" s="188" t="s">
        <v>1337</v>
      </c>
      <c r="B669" s="92" t="s">
        <v>1338</v>
      </c>
      <c r="C669" s="101" t="s">
        <v>1337</v>
      </c>
      <c r="D669" s="125">
        <v>45668</v>
      </c>
      <c r="E669" s="125">
        <v>80137.5</v>
      </c>
      <c r="F669" s="126">
        <f t="shared" si="13"/>
        <v>175.47845318384864</v>
      </c>
    </row>
    <row r="670" spans="1:6" s="1" customFormat="1" ht="12.75" customHeight="1" x14ac:dyDescent="0.2">
      <c r="A670" s="188" t="s">
        <v>1339</v>
      </c>
      <c r="B670" s="92" t="s">
        <v>1340</v>
      </c>
      <c r="C670" s="101" t="s">
        <v>1339</v>
      </c>
      <c r="D670" s="125">
        <v>26309.09</v>
      </c>
      <c r="E670" s="125">
        <v>0</v>
      </c>
      <c r="F670" s="126">
        <f t="shared" si="13"/>
        <v>0</v>
      </c>
    </row>
    <row r="671" spans="1:6" s="1" customFormat="1" ht="12.75" customHeight="1" x14ac:dyDescent="0.2">
      <c r="A671" s="188" t="s">
        <v>1341</v>
      </c>
      <c r="B671" s="92" t="s">
        <v>1342</v>
      </c>
      <c r="C671" s="101" t="s">
        <v>1341</v>
      </c>
      <c r="D671" s="125">
        <v>0</v>
      </c>
      <c r="E671" s="125">
        <v>0</v>
      </c>
      <c r="F671" s="126" t="str">
        <f t="shared" si="13"/>
        <v>-</v>
      </c>
    </row>
    <row r="672" spans="1:6" s="1" customFormat="1" ht="12.75" customHeight="1" x14ac:dyDescent="0.2">
      <c r="A672" s="188" t="s">
        <v>1343</v>
      </c>
      <c r="B672" s="92" t="s">
        <v>1344</v>
      </c>
      <c r="C672" s="101" t="s">
        <v>1343</v>
      </c>
      <c r="D672" s="125">
        <v>0</v>
      </c>
      <c r="E672" s="125">
        <v>0</v>
      </c>
      <c r="F672" s="126" t="str">
        <f t="shared" si="13"/>
        <v>-</v>
      </c>
    </row>
    <row r="673" spans="1:6" s="1" customFormat="1" ht="12.75" customHeight="1" x14ac:dyDescent="0.2">
      <c r="A673" s="188" t="s">
        <v>1345</v>
      </c>
      <c r="B673" s="92" t="s">
        <v>1346</v>
      </c>
      <c r="C673" s="101" t="s">
        <v>1345</v>
      </c>
      <c r="D673" s="125">
        <v>20000</v>
      </c>
      <c r="E673" s="125">
        <v>195976.19</v>
      </c>
      <c r="F673" s="126">
        <f t="shared" si="13"/>
        <v>979.8809500000001</v>
      </c>
    </row>
    <row r="674" spans="1:6" s="1" customFormat="1" ht="12.75" customHeight="1" x14ac:dyDescent="0.2">
      <c r="A674" s="188" t="s">
        <v>1347</v>
      </c>
      <c r="B674" s="92" t="s">
        <v>1348</v>
      </c>
      <c r="C674" s="101" t="s">
        <v>1347</v>
      </c>
      <c r="D674" s="125">
        <v>75000</v>
      </c>
      <c r="E674" s="125">
        <v>10000</v>
      </c>
      <c r="F674" s="126">
        <f t="shared" si="13"/>
        <v>13.333333333333334</v>
      </c>
    </row>
    <row r="675" spans="1:6" s="1" customFormat="1" ht="12.75" customHeight="1" x14ac:dyDescent="0.2">
      <c r="A675" s="188" t="s">
        <v>1349</v>
      </c>
      <c r="B675" s="92" t="s">
        <v>1350</v>
      </c>
      <c r="C675" s="101" t="s">
        <v>1349</v>
      </c>
      <c r="D675" s="125">
        <v>0</v>
      </c>
      <c r="E675" s="125">
        <v>0</v>
      </c>
      <c r="F675" s="126" t="str">
        <f t="shared" si="13"/>
        <v>-</v>
      </c>
    </row>
    <row r="676" spans="1:6" s="1" customFormat="1" ht="12.75" customHeight="1" x14ac:dyDescent="0.2">
      <c r="A676" s="188" t="s">
        <v>1351</v>
      </c>
      <c r="B676" s="92" t="s">
        <v>1352</v>
      </c>
      <c r="C676" s="101" t="s">
        <v>1351</v>
      </c>
      <c r="D676" s="125">
        <v>0</v>
      </c>
      <c r="E676" s="125">
        <v>0</v>
      </c>
      <c r="F676" s="126" t="str">
        <f t="shared" si="13"/>
        <v>-</v>
      </c>
    </row>
    <row r="677" spans="1:6" s="1" customFormat="1" ht="12.75" customHeight="1" x14ac:dyDescent="0.2">
      <c r="A677" s="36" t="s">
        <v>1353</v>
      </c>
      <c r="B677" s="178" t="s">
        <v>1354</v>
      </c>
      <c r="C677" s="179" t="s">
        <v>1353</v>
      </c>
      <c r="D677" s="263">
        <v>0</v>
      </c>
      <c r="E677" s="263">
        <v>0</v>
      </c>
      <c r="F677" s="190" t="str">
        <f t="shared" si="13"/>
        <v>-</v>
      </c>
    </row>
    <row r="678" spans="1:6" s="1" customFormat="1" ht="12.75" customHeight="1" x14ac:dyDescent="0.2">
      <c r="A678" s="36" t="s">
        <v>1355</v>
      </c>
      <c r="B678" s="178" t="s">
        <v>1356</v>
      </c>
      <c r="C678" s="179" t="s">
        <v>1355</v>
      </c>
      <c r="D678" s="263">
        <v>0</v>
      </c>
      <c r="E678" s="263">
        <v>0</v>
      </c>
      <c r="F678" s="190" t="str">
        <f t="shared" si="13"/>
        <v>-</v>
      </c>
    </row>
    <row r="679" spans="1:6" s="1" customFormat="1" ht="12" customHeight="1" x14ac:dyDescent="0.2">
      <c r="A679" s="36" t="s">
        <v>1357</v>
      </c>
      <c r="B679" s="191" t="s">
        <v>1358</v>
      </c>
      <c r="C679" s="179" t="s">
        <v>1357</v>
      </c>
      <c r="D679" s="263">
        <v>0</v>
      </c>
      <c r="E679" s="263">
        <v>0</v>
      </c>
      <c r="F679" s="190" t="str">
        <f t="shared" si="13"/>
        <v>-</v>
      </c>
    </row>
    <row r="680" spans="1:6" s="1" customFormat="1" ht="12.75" customHeight="1" x14ac:dyDescent="0.2">
      <c r="A680" s="36" t="s">
        <v>1359</v>
      </c>
      <c r="B680" s="178" t="s">
        <v>1360</v>
      </c>
      <c r="C680" s="179" t="s">
        <v>1359</v>
      </c>
      <c r="D680" s="263">
        <v>0</v>
      </c>
      <c r="E680" s="263">
        <v>0</v>
      </c>
      <c r="F680" s="190" t="str">
        <f t="shared" si="13"/>
        <v>-</v>
      </c>
    </row>
    <row r="681" spans="1:6" s="1" customFormat="1" ht="12.75" customHeight="1" x14ac:dyDescent="0.2">
      <c r="A681" s="36" t="s">
        <v>1361</v>
      </c>
      <c r="B681" s="178" t="s">
        <v>1362</v>
      </c>
      <c r="C681" s="179" t="s">
        <v>1361</v>
      </c>
      <c r="D681" s="263">
        <v>0</v>
      </c>
      <c r="E681" s="263">
        <v>0</v>
      </c>
      <c r="F681" s="190" t="str">
        <f t="shared" si="13"/>
        <v>-</v>
      </c>
    </row>
    <row r="682" spans="1:6" s="1" customFormat="1" ht="12" customHeight="1" x14ac:dyDescent="0.2">
      <c r="A682" s="36" t="s">
        <v>1363</v>
      </c>
      <c r="B682" s="191" t="s">
        <v>1364</v>
      </c>
      <c r="C682" s="179" t="s">
        <v>1363</v>
      </c>
      <c r="D682" s="263">
        <v>0</v>
      </c>
      <c r="E682" s="263">
        <v>0</v>
      </c>
      <c r="F682" s="190" t="str">
        <f t="shared" si="13"/>
        <v>-</v>
      </c>
    </row>
    <row r="683" spans="1:6" s="1" customFormat="1" ht="22.9" customHeight="1" x14ac:dyDescent="0.2">
      <c r="A683" s="36" t="s">
        <v>1365</v>
      </c>
      <c r="B683" s="191" t="s">
        <v>1366</v>
      </c>
      <c r="C683" s="179" t="s">
        <v>1365</v>
      </c>
      <c r="D683" s="263">
        <v>0</v>
      </c>
      <c r="E683" s="263">
        <v>0</v>
      </c>
      <c r="F683" s="190" t="str">
        <f t="shared" si="13"/>
        <v>-</v>
      </c>
    </row>
    <row r="684" spans="1:6" s="1" customFormat="1" ht="22.9" customHeight="1" x14ac:dyDescent="0.2">
      <c r="A684" s="36" t="s">
        <v>1367</v>
      </c>
      <c r="B684" s="191" t="s">
        <v>1368</v>
      </c>
      <c r="C684" s="179" t="s">
        <v>1367</v>
      </c>
      <c r="D684" s="263">
        <v>0</v>
      </c>
      <c r="E684" s="263">
        <v>0</v>
      </c>
      <c r="F684" s="190" t="str">
        <f t="shared" si="13"/>
        <v>-</v>
      </c>
    </row>
    <row r="685" spans="1:6" s="1" customFormat="1" ht="22.9" customHeight="1" x14ac:dyDescent="0.2">
      <c r="A685" s="188" t="s">
        <v>1369</v>
      </c>
      <c r="B685" s="99" t="s">
        <v>1370</v>
      </c>
      <c r="C685" s="101" t="s">
        <v>1369</v>
      </c>
      <c r="D685" s="125">
        <v>0</v>
      </c>
      <c r="E685" s="125">
        <v>0</v>
      </c>
      <c r="F685" s="126" t="str">
        <f t="shared" si="13"/>
        <v>-</v>
      </c>
    </row>
    <row r="686" spans="1:6" s="1" customFormat="1" ht="22.9" customHeight="1" x14ac:dyDescent="0.2">
      <c r="A686" s="188" t="s">
        <v>1371</v>
      </c>
      <c r="B686" s="99" t="s">
        <v>1372</v>
      </c>
      <c r="C686" s="101" t="s">
        <v>1371</v>
      </c>
      <c r="D686" s="125">
        <v>0</v>
      </c>
      <c r="E686" s="125">
        <v>0</v>
      </c>
      <c r="F686" s="126" t="str">
        <f t="shared" si="13"/>
        <v>-</v>
      </c>
    </row>
    <row r="687" spans="1:6" s="1" customFormat="1" ht="12.75" customHeight="1" x14ac:dyDescent="0.2">
      <c r="A687" s="188" t="s">
        <v>1373</v>
      </c>
      <c r="B687" s="99" t="s">
        <v>1374</v>
      </c>
      <c r="C687" s="101" t="s">
        <v>1373</v>
      </c>
      <c r="D687" s="125">
        <v>0</v>
      </c>
      <c r="E687" s="125">
        <v>0</v>
      </c>
      <c r="F687" s="126" t="str">
        <f t="shared" si="13"/>
        <v>-</v>
      </c>
    </row>
    <row r="688" spans="1:6" s="1" customFormat="1" ht="12.75" customHeight="1" x14ac:dyDescent="0.2">
      <c r="A688" s="188" t="s">
        <v>1375</v>
      </c>
      <c r="B688" s="99" t="s">
        <v>1376</v>
      </c>
      <c r="C688" s="101" t="s">
        <v>1375</v>
      </c>
      <c r="D688" s="125">
        <v>0</v>
      </c>
      <c r="E688" s="125">
        <v>0</v>
      </c>
      <c r="F688" s="126" t="str">
        <f t="shared" si="13"/>
        <v>-</v>
      </c>
    </row>
    <row r="689" spans="1:6" s="1" customFormat="1" ht="12.75" customHeight="1" x14ac:dyDescent="0.2">
      <c r="A689" s="188" t="s">
        <v>1377</v>
      </c>
      <c r="B689" s="99" t="s">
        <v>1378</v>
      </c>
      <c r="C689" s="101" t="s">
        <v>1377</v>
      </c>
      <c r="D689" s="125">
        <v>0</v>
      </c>
      <c r="E689" s="125">
        <v>0</v>
      </c>
      <c r="F689" s="126" t="str">
        <f t="shared" si="13"/>
        <v>-</v>
      </c>
    </row>
    <row r="690" spans="1:6" s="1" customFormat="1" ht="12.75" customHeight="1" x14ac:dyDescent="0.2">
      <c r="A690" s="188" t="s">
        <v>1379</v>
      </c>
      <c r="B690" s="99" t="s">
        <v>1380</v>
      </c>
      <c r="C690" s="101" t="s">
        <v>1379</v>
      </c>
      <c r="D690" s="125">
        <v>0</v>
      </c>
      <c r="E690" s="125">
        <v>0</v>
      </c>
      <c r="F690" s="126" t="str">
        <f t="shared" si="13"/>
        <v>-</v>
      </c>
    </row>
    <row r="691" spans="1:6" s="1" customFormat="1" ht="12.75" customHeight="1" x14ac:dyDescent="0.2">
      <c r="A691" s="188" t="s">
        <v>1381</v>
      </c>
      <c r="B691" s="99" t="s">
        <v>1382</v>
      </c>
      <c r="C691" s="101" t="s">
        <v>1381</v>
      </c>
      <c r="D691" s="125">
        <v>0</v>
      </c>
      <c r="E691" s="125">
        <v>0</v>
      </c>
      <c r="F691" s="126" t="str">
        <f t="shared" si="13"/>
        <v>-</v>
      </c>
    </row>
    <row r="692" spans="1:6" s="1" customFormat="1" ht="22.9" customHeight="1" x14ac:dyDescent="0.2">
      <c r="A692" s="36" t="s">
        <v>1383</v>
      </c>
      <c r="B692" s="191" t="s">
        <v>1384</v>
      </c>
      <c r="C692" s="179" t="s">
        <v>1383</v>
      </c>
      <c r="D692" s="263">
        <v>0</v>
      </c>
      <c r="E692" s="263">
        <v>0</v>
      </c>
      <c r="F692" s="190" t="str">
        <f t="shared" si="13"/>
        <v>-</v>
      </c>
    </row>
    <row r="693" spans="1:6" s="1" customFormat="1" ht="12" customHeight="1" x14ac:dyDescent="0.2">
      <c r="A693" s="36" t="s">
        <v>1385</v>
      </c>
      <c r="B693" s="191" t="s">
        <v>1386</v>
      </c>
      <c r="C693" s="179" t="s">
        <v>1385</v>
      </c>
      <c r="D693" s="263">
        <v>0</v>
      </c>
      <c r="E693" s="263">
        <v>0</v>
      </c>
      <c r="F693" s="190" t="str">
        <f t="shared" si="13"/>
        <v>-</v>
      </c>
    </row>
    <row r="694" spans="1:6" s="1" customFormat="1" ht="22.9" customHeight="1" x14ac:dyDescent="0.2">
      <c r="A694" s="36" t="s">
        <v>1387</v>
      </c>
      <c r="B694" s="191" t="s">
        <v>1388</v>
      </c>
      <c r="C694" s="179" t="s">
        <v>1387</v>
      </c>
      <c r="D694" s="263">
        <v>0</v>
      </c>
      <c r="E694" s="263">
        <v>0</v>
      </c>
      <c r="F694" s="190" t="str">
        <f t="shared" si="13"/>
        <v>-</v>
      </c>
    </row>
    <row r="695" spans="1:6" s="1" customFormat="1" ht="22.9" customHeight="1" x14ac:dyDescent="0.2">
      <c r="A695" s="36" t="s">
        <v>1389</v>
      </c>
      <c r="B695" s="191" t="s">
        <v>1390</v>
      </c>
      <c r="C695" s="179" t="s">
        <v>1389</v>
      </c>
      <c r="D695" s="263">
        <v>0</v>
      </c>
      <c r="E695" s="263">
        <v>0</v>
      </c>
      <c r="F695" s="190" t="str">
        <f t="shared" si="13"/>
        <v>-</v>
      </c>
    </row>
    <row r="696" spans="1:6" s="1" customFormat="1" ht="12.75" customHeight="1" x14ac:dyDescent="0.2">
      <c r="A696" s="36" t="s">
        <v>1391</v>
      </c>
      <c r="B696" s="191" t="s">
        <v>1392</v>
      </c>
      <c r="C696" s="179" t="s">
        <v>1391</v>
      </c>
      <c r="D696" s="263">
        <v>0</v>
      </c>
      <c r="E696" s="263">
        <v>0</v>
      </c>
      <c r="F696" s="190" t="str">
        <f t="shared" si="13"/>
        <v>-</v>
      </c>
    </row>
    <row r="697" spans="1:6" s="1" customFormat="1" ht="12.75" customHeight="1" x14ac:dyDescent="0.2">
      <c r="A697" s="36" t="s">
        <v>1393</v>
      </c>
      <c r="B697" s="191" t="s">
        <v>1394</v>
      </c>
      <c r="C697" s="179" t="s">
        <v>1393</v>
      </c>
      <c r="D697" s="263">
        <v>0</v>
      </c>
      <c r="E697" s="263">
        <v>0</v>
      </c>
      <c r="F697" s="190" t="str">
        <f t="shared" si="13"/>
        <v>-</v>
      </c>
    </row>
    <row r="698" spans="1:6" s="1" customFormat="1" ht="12.75" customHeight="1" x14ac:dyDescent="0.2">
      <c r="A698" s="36" t="s">
        <v>1395</v>
      </c>
      <c r="B698" s="191" t="s">
        <v>1396</v>
      </c>
      <c r="C698" s="179" t="s">
        <v>1395</v>
      </c>
      <c r="D698" s="263">
        <v>0</v>
      </c>
      <c r="E698" s="263">
        <v>0</v>
      </c>
      <c r="F698" s="190" t="str">
        <f t="shared" si="13"/>
        <v>-</v>
      </c>
    </row>
    <row r="699" spans="1:6" s="1" customFormat="1" ht="12.75" customHeight="1" x14ac:dyDescent="0.2">
      <c r="A699" s="36" t="s">
        <v>1397</v>
      </c>
      <c r="B699" s="191" t="s">
        <v>1398</v>
      </c>
      <c r="C699" s="179" t="s">
        <v>1397</v>
      </c>
      <c r="D699" s="263">
        <v>0</v>
      </c>
      <c r="E699" s="263">
        <v>0</v>
      </c>
      <c r="F699" s="190" t="str">
        <f t="shared" si="13"/>
        <v>-</v>
      </c>
    </row>
    <row r="700" spans="1:6" s="1" customFormat="1" ht="22.9" customHeight="1" x14ac:dyDescent="0.2">
      <c r="A700" s="36" t="s">
        <v>1399</v>
      </c>
      <c r="B700" s="191" t="s">
        <v>1400</v>
      </c>
      <c r="C700" s="179" t="s">
        <v>1399</v>
      </c>
      <c r="D700" s="263">
        <v>0</v>
      </c>
      <c r="E700" s="263">
        <v>0</v>
      </c>
      <c r="F700" s="190" t="str">
        <f t="shared" si="13"/>
        <v>-</v>
      </c>
    </row>
    <row r="701" spans="1:6" s="1" customFormat="1" ht="22.9" customHeight="1" x14ac:dyDescent="0.2">
      <c r="A701" s="36" t="s">
        <v>1401</v>
      </c>
      <c r="B701" s="191" t="s">
        <v>1402</v>
      </c>
      <c r="C701" s="179" t="s">
        <v>1401</v>
      </c>
      <c r="D701" s="263">
        <v>0</v>
      </c>
      <c r="E701" s="263">
        <v>0</v>
      </c>
      <c r="F701" s="190" t="str">
        <f t="shared" si="13"/>
        <v>-</v>
      </c>
    </row>
    <row r="702" spans="1:6" s="1" customFormat="1" ht="12.75" customHeight="1" x14ac:dyDescent="0.2">
      <c r="A702" s="36" t="s">
        <v>1403</v>
      </c>
      <c r="B702" s="191" t="s">
        <v>1404</v>
      </c>
      <c r="C702" s="179" t="s">
        <v>1403</v>
      </c>
      <c r="D702" s="263">
        <v>0</v>
      </c>
      <c r="E702" s="263">
        <v>0</v>
      </c>
      <c r="F702" s="190" t="str">
        <f t="shared" si="13"/>
        <v>-</v>
      </c>
    </row>
    <row r="703" spans="1:6" s="1" customFormat="1" ht="12.75" customHeight="1" x14ac:dyDescent="0.2">
      <c r="A703" s="36" t="s">
        <v>1405</v>
      </c>
      <c r="B703" s="191" t="s">
        <v>1406</v>
      </c>
      <c r="C703" s="179" t="s">
        <v>1405</v>
      </c>
      <c r="D703" s="263">
        <v>0</v>
      </c>
      <c r="E703" s="263">
        <v>0</v>
      </c>
      <c r="F703" s="190" t="str">
        <f t="shared" si="13"/>
        <v>-</v>
      </c>
    </row>
    <row r="704" spans="1:6" s="1" customFormat="1" ht="22.9" customHeight="1" x14ac:dyDescent="0.2">
      <c r="A704" s="36" t="s">
        <v>1407</v>
      </c>
      <c r="B704" s="191" t="s">
        <v>1408</v>
      </c>
      <c r="C704" s="179" t="s">
        <v>1407</v>
      </c>
      <c r="D704" s="263">
        <v>0</v>
      </c>
      <c r="E704" s="263">
        <v>0</v>
      </c>
      <c r="F704" s="190" t="str">
        <f t="shared" si="13"/>
        <v>-</v>
      </c>
    </row>
    <row r="705" spans="1:6" s="1" customFormat="1" ht="12" customHeight="1" x14ac:dyDescent="0.2">
      <c r="A705" s="36" t="s">
        <v>1409</v>
      </c>
      <c r="B705" s="191" t="s">
        <v>1410</v>
      </c>
      <c r="C705" s="179" t="s">
        <v>1409</v>
      </c>
      <c r="D705" s="263">
        <v>0</v>
      </c>
      <c r="E705" s="263">
        <v>0</v>
      </c>
      <c r="F705" s="190" t="str">
        <f t="shared" si="13"/>
        <v>-</v>
      </c>
    </row>
    <row r="706" spans="1:6" s="1" customFormat="1" ht="12.75" customHeight="1" x14ac:dyDescent="0.2">
      <c r="A706" s="36" t="s">
        <v>1411</v>
      </c>
      <c r="B706" s="191" t="s">
        <v>1412</v>
      </c>
      <c r="C706" s="179" t="s">
        <v>1411</v>
      </c>
      <c r="D706" s="263">
        <v>0</v>
      </c>
      <c r="E706" s="263">
        <v>1065799.8899999999</v>
      </c>
      <c r="F706" s="190" t="str">
        <f t="shared" si="13"/>
        <v>-</v>
      </c>
    </row>
    <row r="707" spans="1:6" s="1" customFormat="1" ht="12.75" customHeight="1" x14ac:dyDescent="0.2">
      <c r="A707" s="36" t="s">
        <v>1413</v>
      </c>
      <c r="B707" s="191" t="s">
        <v>1414</v>
      </c>
      <c r="C707" s="179" t="s">
        <v>1413</v>
      </c>
      <c r="D707" s="263">
        <v>0</v>
      </c>
      <c r="E707" s="263">
        <v>0</v>
      </c>
      <c r="F707" s="190" t="str">
        <f t="shared" si="13"/>
        <v>-</v>
      </c>
    </row>
    <row r="708" spans="1:6" s="1" customFormat="1" ht="22.9" customHeight="1" x14ac:dyDescent="0.2">
      <c r="A708" s="36" t="s">
        <v>1415</v>
      </c>
      <c r="B708" s="191" t="s">
        <v>1416</v>
      </c>
      <c r="C708" s="179" t="s">
        <v>1415</v>
      </c>
      <c r="D708" s="263">
        <v>0</v>
      </c>
      <c r="E708" s="263">
        <v>0</v>
      </c>
      <c r="F708" s="190" t="str">
        <f t="shared" si="13"/>
        <v>-</v>
      </c>
    </row>
    <row r="709" spans="1:6" s="1" customFormat="1" ht="22.9" customHeight="1" x14ac:dyDescent="0.2">
      <c r="A709" s="36" t="s">
        <v>1417</v>
      </c>
      <c r="B709" s="191" t="s">
        <v>1418</v>
      </c>
      <c r="C709" s="179" t="s">
        <v>1417</v>
      </c>
      <c r="D709" s="263">
        <v>0</v>
      </c>
      <c r="E709" s="263">
        <v>0</v>
      </c>
      <c r="F709" s="190" t="str">
        <f t="shared" si="13"/>
        <v>-</v>
      </c>
    </row>
    <row r="710" spans="1:6" s="1" customFormat="1" ht="12.75" customHeight="1" x14ac:dyDescent="0.2">
      <c r="A710" s="36" t="s">
        <v>1419</v>
      </c>
      <c r="B710" s="178" t="s">
        <v>1420</v>
      </c>
      <c r="C710" s="179" t="s">
        <v>1419</v>
      </c>
      <c r="D710" s="263">
        <v>0</v>
      </c>
      <c r="E710" s="263">
        <v>0</v>
      </c>
      <c r="F710" s="190" t="str">
        <f t="shared" si="13"/>
        <v>-</v>
      </c>
    </row>
    <row r="711" spans="1:6" s="1" customFormat="1" ht="12.75" customHeight="1" x14ac:dyDescent="0.2">
      <c r="A711" s="36" t="s">
        <v>1421</v>
      </c>
      <c r="B711" s="178" t="s">
        <v>1422</v>
      </c>
      <c r="C711" s="179" t="s">
        <v>1421</v>
      </c>
      <c r="D711" s="263">
        <v>0</v>
      </c>
      <c r="E711" s="263">
        <v>0</v>
      </c>
      <c r="F711" s="190" t="str">
        <f t="shared" si="13"/>
        <v>-</v>
      </c>
    </row>
    <row r="712" spans="1:6" s="1" customFormat="1" ht="12.75" customHeight="1" x14ac:dyDescent="0.2">
      <c r="A712" s="36" t="s">
        <v>1423</v>
      </c>
      <c r="B712" s="178" t="s">
        <v>1424</v>
      </c>
      <c r="C712" s="179" t="s">
        <v>1423</v>
      </c>
      <c r="D712" s="263">
        <v>0</v>
      </c>
      <c r="E712" s="263">
        <v>15249.63</v>
      </c>
      <c r="F712" s="190" t="str">
        <f t="shared" si="13"/>
        <v>-</v>
      </c>
    </row>
    <row r="713" spans="1:6" s="1" customFormat="1" ht="22.9" customHeight="1" x14ac:dyDescent="0.2">
      <c r="A713" s="36" t="s">
        <v>1425</v>
      </c>
      <c r="B713" s="178" t="s">
        <v>1426</v>
      </c>
      <c r="C713" s="179" t="s">
        <v>1425</v>
      </c>
      <c r="D713" s="263">
        <v>0</v>
      </c>
      <c r="E713" s="263">
        <v>0</v>
      </c>
      <c r="F713" s="190" t="str">
        <f t="shared" si="13"/>
        <v>-</v>
      </c>
    </row>
    <row r="714" spans="1:6" s="1" customFormat="1" ht="12" customHeight="1" x14ac:dyDescent="0.2">
      <c r="A714" s="36" t="s">
        <v>1427</v>
      </c>
      <c r="B714" s="178" t="s">
        <v>1428</v>
      </c>
      <c r="C714" s="179" t="s">
        <v>1427</v>
      </c>
      <c r="D714" s="263">
        <v>0</v>
      </c>
      <c r="E714" s="263">
        <v>0</v>
      </c>
      <c r="F714" s="190" t="str">
        <f t="shared" si="13"/>
        <v>-</v>
      </c>
    </row>
    <row r="715" spans="1:6" s="1" customFormat="1" ht="12.75" customHeight="1" x14ac:dyDescent="0.2">
      <c r="A715" s="36" t="s">
        <v>1429</v>
      </c>
      <c r="B715" s="178" t="s">
        <v>1430</v>
      </c>
      <c r="C715" s="179" t="s">
        <v>1429</v>
      </c>
      <c r="D715" s="263">
        <v>0</v>
      </c>
      <c r="E715" s="263">
        <v>0</v>
      </c>
      <c r="F715" s="190" t="str">
        <f t="shared" si="13"/>
        <v>-</v>
      </c>
    </row>
    <row r="716" spans="1:6" s="1" customFormat="1" ht="12.75" customHeight="1" x14ac:dyDescent="0.2">
      <c r="A716" s="36" t="s">
        <v>1431</v>
      </c>
      <c r="B716" s="178" t="s">
        <v>1432</v>
      </c>
      <c r="C716" s="179" t="s">
        <v>1431</v>
      </c>
      <c r="D716" s="263">
        <v>0</v>
      </c>
      <c r="E716" s="263">
        <v>0</v>
      </c>
      <c r="F716" s="190" t="str">
        <f t="shared" si="13"/>
        <v>-</v>
      </c>
    </row>
    <row r="717" spans="1:6" s="1" customFormat="1" ht="12.75" customHeight="1" x14ac:dyDescent="0.2">
      <c r="A717" s="36" t="s">
        <v>1433</v>
      </c>
      <c r="B717" s="178" t="s">
        <v>1434</v>
      </c>
      <c r="C717" s="179" t="s">
        <v>1433</v>
      </c>
      <c r="D717" s="263">
        <v>0</v>
      </c>
      <c r="E717" s="263">
        <v>0</v>
      </c>
      <c r="F717" s="190" t="str">
        <f t="shared" ref="F717:F780" si="14">IF(D717&lt;&gt;0,IF(E717/D717&gt;=100,"&gt;&gt;100",E717/D717*100),"-")</f>
        <v>-</v>
      </c>
    </row>
    <row r="718" spans="1:6" s="1" customFormat="1" ht="12.75" customHeight="1" x14ac:dyDescent="0.2">
      <c r="A718" s="188" t="s">
        <v>1435</v>
      </c>
      <c r="B718" s="92" t="s">
        <v>1436</v>
      </c>
      <c r="C718" s="101" t="s">
        <v>1435</v>
      </c>
      <c r="D718" s="125">
        <v>0</v>
      </c>
      <c r="E718" s="125">
        <v>0</v>
      </c>
      <c r="F718" s="126" t="str">
        <f t="shared" si="14"/>
        <v>-</v>
      </c>
    </row>
    <row r="719" spans="1:6" s="1" customFormat="1" ht="12.75" customHeight="1" x14ac:dyDescent="0.2">
      <c r="A719" s="36" t="s">
        <v>1437</v>
      </c>
      <c r="B719" s="178" t="s">
        <v>1438</v>
      </c>
      <c r="C719" s="179" t="s">
        <v>1437</v>
      </c>
      <c r="D719" s="263">
        <v>0</v>
      </c>
      <c r="E719" s="263">
        <v>0</v>
      </c>
      <c r="F719" s="190" t="str">
        <f t="shared" si="14"/>
        <v>-</v>
      </c>
    </row>
    <row r="720" spans="1:6" s="1" customFormat="1" ht="22.9" customHeight="1" x14ac:dyDescent="0.2">
      <c r="A720" s="36" t="s">
        <v>1439</v>
      </c>
      <c r="B720" s="191" t="s">
        <v>1440</v>
      </c>
      <c r="C720" s="179" t="s">
        <v>1439</v>
      </c>
      <c r="D720" s="263">
        <v>0</v>
      </c>
      <c r="E720" s="263">
        <v>0</v>
      </c>
      <c r="F720" s="190" t="str">
        <f t="shared" si="14"/>
        <v>-</v>
      </c>
    </row>
    <row r="721" spans="1:6" s="1" customFormat="1" ht="12" customHeight="1" x14ac:dyDescent="0.2">
      <c r="A721" s="36" t="s">
        <v>1441</v>
      </c>
      <c r="B721" s="178" t="s">
        <v>1442</v>
      </c>
      <c r="C721" s="179" t="s">
        <v>1441</v>
      </c>
      <c r="D721" s="263">
        <v>0</v>
      </c>
      <c r="E721" s="263">
        <v>0</v>
      </c>
      <c r="F721" s="190" t="str">
        <f t="shared" si="14"/>
        <v>-</v>
      </c>
    </row>
    <row r="722" spans="1:6" s="1" customFormat="1" ht="12" customHeight="1" x14ac:dyDescent="0.2">
      <c r="A722" s="36" t="s">
        <v>1443</v>
      </c>
      <c r="B722" s="178" t="s">
        <v>1444</v>
      </c>
      <c r="C722" s="179" t="s">
        <v>1443</v>
      </c>
      <c r="D722" s="263">
        <v>0</v>
      </c>
      <c r="E722" s="263">
        <v>69902.3</v>
      </c>
      <c r="F722" s="190" t="str">
        <f t="shared" si="14"/>
        <v>-</v>
      </c>
    </row>
    <row r="723" spans="1:6" s="1" customFormat="1" ht="12" customHeight="1" x14ac:dyDescent="0.2">
      <c r="A723" s="36" t="s">
        <v>1445</v>
      </c>
      <c r="B723" s="178" t="s">
        <v>1446</v>
      </c>
      <c r="C723" s="179" t="s">
        <v>1445</v>
      </c>
      <c r="D723" s="263">
        <v>0</v>
      </c>
      <c r="E723" s="263">
        <v>0</v>
      </c>
      <c r="F723" s="190" t="str">
        <f t="shared" si="14"/>
        <v>-</v>
      </c>
    </row>
    <row r="724" spans="1:6" s="1" customFormat="1" ht="12.75" customHeight="1" x14ac:dyDescent="0.2">
      <c r="A724" s="36" t="s">
        <v>1447</v>
      </c>
      <c r="B724" s="178" t="s">
        <v>1448</v>
      </c>
      <c r="C724" s="179" t="s">
        <v>1447</v>
      </c>
      <c r="D724" s="263">
        <v>0</v>
      </c>
      <c r="E724" s="263">
        <v>0</v>
      </c>
      <c r="F724" s="190" t="str">
        <f t="shared" si="14"/>
        <v>-</v>
      </c>
    </row>
    <row r="725" spans="1:6" s="1" customFormat="1" ht="12.75" customHeight="1" x14ac:dyDescent="0.2">
      <c r="A725" s="36" t="s">
        <v>1449</v>
      </c>
      <c r="B725" s="178" t="s">
        <v>1450</v>
      </c>
      <c r="C725" s="179" t="s">
        <v>1449</v>
      </c>
      <c r="D725" s="263">
        <v>0</v>
      </c>
      <c r="E725" s="263">
        <v>0</v>
      </c>
      <c r="F725" s="190" t="str">
        <f t="shared" si="14"/>
        <v>-</v>
      </c>
    </row>
    <row r="726" spans="1:6" s="1" customFormat="1" ht="12.75" customHeight="1" x14ac:dyDescent="0.2">
      <c r="A726" s="36" t="s">
        <v>1451</v>
      </c>
      <c r="B726" s="178" t="s">
        <v>1452</v>
      </c>
      <c r="C726" s="179" t="s">
        <v>1451</v>
      </c>
      <c r="D726" s="263">
        <v>0</v>
      </c>
      <c r="E726" s="263">
        <v>0</v>
      </c>
      <c r="F726" s="190" t="str">
        <f t="shared" si="14"/>
        <v>-</v>
      </c>
    </row>
    <row r="727" spans="1:6" s="1" customFormat="1" ht="22.9" customHeight="1" x14ac:dyDescent="0.2">
      <c r="A727" s="36" t="s">
        <v>1453</v>
      </c>
      <c r="B727" s="178" t="s">
        <v>1454</v>
      </c>
      <c r="C727" s="179" t="s">
        <v>1453</v>
      </c>
      <c r="D727" s="263">
        <v>0</v>
      </c>
      <c r="E727" s="263">
        <v>0</v>
      </c>
      <c r="F727" s="190" t="str">
        <f t="shared" si="14"/>
        <v>-</v>
      </c>
    </row>
    <row r="728" spans="1:6" s="1" customFormat="1" ht="22.9" customHeight="1" x14ac:dyDescent="0.2">
      <c r="A728" s="36" t="s">
        <v>1455</v>
      </c>
      <c r="B728" s="178" t="s">
        <v>1456</v>
      </c>
      <c r="C728" s="179" t="s">
        <v>1455</v>
      </c>
      <c r="D728" s="263">
        <v>0</v>
      </c>
      <c r="E728" s="263">
        <v>0</v>
      </c>
      <c r="F728" s="190" t="str">
        <f t="shared" si="14"/>
        <v>-</v>
      </c>
    </row>
    <row r="729" spans="1:6" s="1" customFormat="1" ht="12" customHeight="1" x14ac:dyDescent="0.2">
      <c r="A729" s="36" t="s">
        <v>1457</v>
      </c>
      <c r="B729" s="178" t="s">
        <v>1458</v>
      </c>
      <c r="C729" s="179" t="s">
        <v>1457</v>
      </c>
      <c r="D729" s="263">
        <v>0</v>
      </c>
      <c r="E729" s="263">
        <v>0</v>
      </c>
      <c r="F729" s="190" t="str">
        <f t="shared" si="14"/>
        <v>-</v>
      </c>
    </row>
    <row r="730" spans="1:6" s="1" customFormat="1" ht="22.9" customHeight="1" x14ac:dyDescent="0.2">
      <c r="A730" s="36" t="s">
        <v>1459</v>
      </c>
      <c r="B730" s="178" t="s">
        <v>1460</v>
      </c>
      <c r="C730" s="179" t="s">
        <v>1459</v>
      </c>
      <c r="D730" s="263">
        <v>0</v>
      </c>
      <c r="E730" s="263">
        <v>0</v>
      </c>
      <c r="F730" s="190" t="str">
        <f t="shared" si="14"/>
        <v>-</v>
      </c>
    </row>
    <row r="731" spans="1:6" s="1" customFormat="1" ht="12" customHeight="1" x14ac:dyDescent="0.2">
      <c r="A731" s="36" t="s">
        <v>1461</v>
      </c>
      <c r="B731" s="178" t="s">
        <v>1462</v>
      </c>
      <c r="C731" s="179" t="s">
        <v>1461</v>
      </c>
      <c r="D731" s="263">
        <v>0</v>
      </c>
      <c r="E731" s="263">
        <v>0</v>
      </c>
      <c r="F731" s="190" t="str">
        <f t="shared" si="14"/>
        <v>-</v>
      </c>
    </row>
    <row r="732" spans="1:6" s="1" customFormat="1" ht="12.75" customHeight="1" x14ac:dyDescent="0.2">
      <c r="A732" s="36" t="s">
        <v>1463</v>
      </c>
      <c r="B732" s="178" t="s">
        <v>1464</v>
      </c>
      <c r="C732" s="179" t="s">
        <v>1463</v>
      </c>
      <c r="D732" s="263">
        <v>0</v>
      </c>
      <c r="E732" s="263">
        <v>0</v>
      </c>
      <c r="F732" s="190" t="str">
        <f t="shared" si="14"/>
        <v>-</v>
      </c>
    </row>
    <row r="733" spans="1:6" s="1" customFormat="1" ht="12.75" customHeight="1" x14ac:dyDescent="0.2">
      <c r="A733" s="36" t="s">
        <v>1465</v>
      </c>
      <c r="B733" s="178" t="s">
        <v>1466</v>
      </c>
      <c r="C733" s="179" t="s">
        <v>1465</v>
      </c>
      <c r="D733" s="263">
        <v>0</v>
      </c>
      <c r="E733" s="263">
        <v>0</v>
      </c>
      <c r="F733" s="190" t="str">
        <f t="shared" si="14"/>
        <v>-</v>
      </c>
    </row>
    <row r="734" spans="1:6" s="1" customFormat="1" ht="12.75" customHeight="1" x14ac:dyDescent="0.2">
      <c r="A734" s="36" t="s">
        <v>1467</v>
      </c>
      <c r="B734" s="178" t="s">
        <v>1468</v>
      </c>
      <c r="C734" s="179" t="s">
        <v>1467</v>
      </c>
      <c r="D734" s="263">
        <v>1968</v>
      </c>
      <c r="E734" s="263">
        <v>1408</v>
      </c>
      <c r="F734" s="190">
        <f t="shared" si="14"/>
        <v>71.544715447154474</v>
      </c>
    </row>
    <row r="735" spans="1:6" s="1" customFormat="1" ht="12.75" customHeight="1" x14ac:dyDescent="0.2">
      <c r="A735" s="188" t="s">
        <v>1469</v>
      </c>
      <c r="B735" s="92" t="s">
        <v>1470</v>
      </c>
      <c r="C735" s="101" t="s">
        <v>1469</v>
      </c>
      <c r="D735" s="125">
        <v>0</v>
      </c>
      <c r="E735" s="125">
        <v>420</v>
      </c>
      <c r="F735" s="126" t="str">
        <f t="shared" si="14"/>
        <v>-</v>
      </c>
    </row>
    <row r="736" spans="1:6" s="1" customFormat="1" ht="12.75" customHeight="1" x14ac:dyDescent="0.2">
      <c r="A736" s="188" t="s">
        <v>1471</v>
      </c>
      <c r="B736" s="92" t="s">
        <v>1472</v>
      </c>
      <c r="C736" s="101" t="s">
        <v>1471</v>
      </c>
      <c r="D736" s="125">
        <v>0</v>
      </c>
      <c r="E736" s="125">
        <v>0</v>
      </c>
      <c r="F736" s="126" t="str">
        <f t="shared" si="14"/>
        <v>-</v>
      </c>
    </row>
    <row r="737" spans="1:6" s="1" customFormat="1" ht="12.75" customHeight="1" x14ac:dyDescent="0.2">
      <c r="A737" s="188" t="s">
        <v>1473</v>
      </c>
      <c r="B737" s="92" t="s">
        <v>1474</v>
      </c>
      <c r="C737" s="101" t="s">
        <v>1473</v>
      </c>
      <c r="D737" s="125">
        <v>0</v>
      </c>
      <c r="E737" s="125">
        <v>37599.33</v>
      </c>
      <c r="F737" s="126" t="str">
        <f t="shared" si="14"/>
        <v>-</v>
      </c>
    </row>
    <row r="738" spans="1:6" s="1" customFormat="1" ht="12.75" customHeight="1" x14ac:dyDescent="0.2">
      <c r="A738" s="188" t="s">
        <v>1475</v>
      </c>
      <c r="B738" s="92" t="s">
        <v>1476</v>
      </c>
      <c r="C738" s="101" t="s">
        <v>1475</v>
      </c>
      <c r="D738" s="125">
        <v>0</v>
      </c>
      <c r="E738" s="125">
        <v>395.61</v>
      </c>
      <c r="F738" s="126" t="str">
        <f t="shared" si="14"/>
        <v>-</v>
      </c>
    </row>
    <row r="739" spans="1:6" s="1" customFormat="1" ht="12.75" customHeight="1" x14ac:dyDescent="0.2">
      <c r="A739" s="36" t="s">
        <v>1477</v>
      </c>
      <c r="B739" s="178" t="s">
        <v>1478</v>
      </c>
      <c r="C739" s="179" t="s">
        <v>1477</v>
      </c>
      <c r="D739" s="263">
        <v>0</v>
      </c>
      <c r="E739" s="263">
        <v>0</v>
      </c>
      <c r="F739" s="190" t="str">
        <f t="shared" si="14"/>
        <v>-</v>
      </c>
    </row>
    <row r="740" spans="1:6" s="1" customFormat="1" ht="12.75" customHeight="1" x14ac:dyDescent="0.2">
      <c r="A740" s="36" t="s">
        <v>1479</v>
      </c>
      <c r="B740" s="178" t="s">
        <v>1480</v>
      </c>
      <c r="C740" s="179" t="s">
        <v>1479</v>
      </c>
      <c r="D740" s="263">
        <v>0</v>
      </c>
      <c r="E740" s="263">
        <v>0</v>
      </c>
      <c r="F740" s="190" t="str">
        <f t="shared" si="14"/>
        <v>-</v>
      </c>
    </row>
    <row r="741" spans="1:6" s="1" customFormat="1" ht="12.75" customHeight="1" x14ac:dyDescent="0.2">
      <c r="A741" s="36" t="s">
        <v>1481</v>
      </c>
      <c r="B741" s="178" t="s">
        <v>1482</v>
      </c>
      <c r="C741" s="179" t="s">
        <v>1481</v>
      </c>
      <c r="D741" s="263">
        <v>2599.41</v>
      </c>
      <c r="E741" s="263">
        <v>1203.3399999999999</v>
      </c>
      <c r="F741" s="190">
        <f t="shared" si="14"/>
        <v>46.292812599782259</v>
      </c>
    </row>
    <row r="742" spans="1:6" s="1" customFormat="1" ht="12.75" customHeight="1" x14ac:dyDescent="0.2">
      <c r="A742" s="36" t="s">
        <v>1483</v>
      </c>
      <c r="B742" s="178" t="s">
        <v>1484</v>
      </c>
      <c r="C742" s="179" t="s">
        <v>1483</v>
      </c>
      <c r="D742" s="263">
        <v>0</v>
      </c>
      <c r="E742" s="263">
        <v>1</v>
      </c>
      <c r="F742" s="190" t="str">
        <f t="shared" si="14"/>
        <v>-</v>
      </c>
    </row>
    <row r="743" spans="1:6" s="1" customFormat="1" ht="12.75" customHeight="1" x14ac:dyDescent="0.2">
      <c r="A743" s="36" t="s">
        <v>1485</v>
      </c>
      <c r="B743" s="178" t="s">
        <v>1486</v>
      </c>
      <c r="C743" s="179" t="s">
        <v>1485</v>
      </c>
      <c r="D743" s="263">
        <v>0</v>
      </c>
      <c r="E743" s="263">
        <v>0</v>
      </c>
      <c r="F743" s="190" t="str">
        <f t="shared" si="14"/>
        <v>-</v>
      </c>
    </row>
    <row r="744" spans="1:6" s="1" customFormat="1" ht="12.75" customHeight="1" x14ac:dyDescent="0.2">
      <c r="A744" s="36" t="s">
        <v>1487</v>
      </c>
      <c r="B744" s="178" t="s">
        <v>1488</v>
      </c>
      <c r="C744" s="179" t="s">
        <v>1487</v>
      </c>
      <c r="D744" s="263">
        <v>0</v>
      </c>
      <c r="E744" s="263">
        <v>0</v>
      </c>
      <c r="F744" s="190" t="str">
        <f t="shared" si="14"/>
        <v>-</v>
      </c>
    </row>
    <row r="745" spans="1:6" s="1" customFormat="1" ht="12.75" customHeight="1" x14ac:dyDescent="0.2">
      <c r="A745" s="36" t="s">
        <v>1489</v>
      </c>
      <c r="B745" s="178" t="s">
        <v>1490</v>
      </c>
      <c r="C745" s="179" t="s">
        <v>1489</v>
      </c>
      <c r="D745" s="263">
        <v>0</v>
      </c>
      <c r="E745" s="263">
        <v>0</v>
      </c>
      <c r="F745" s="190" t="str">
        <f t="shared" si="14"/>
        <v>-</v>
      </c>
    </row>
    <row r="746" spans="1:6" s="1" customFormat="1" ht="12.75" customHeight="1" x14ac:dyDescent="0.2">
      <c r="A746" s="36" t="s">
        <v>1491</v>
      </c>
      <c r="B746" s="178" t="s">
        <v>1492</v>
      </c>
      <c r="C746" s="179" t="s">
        <v>1491</v>
      </c>
      <c r="D746" s="263">
        <v>0</v>
      </c>
      <c r="E746" s="263">
        <v>0</v>
      </c>
      <c r="F746" s="190" t="str">
        <f t="shared" si="14"/>
        <v>-</v>
      </c>
    </row>
    <row r="747" spans="1:6" s="1" customFormat="1" ht="12.75" customHeight="1" x14ac:dyDescent="0.2">
      <c r="A747" s="36" t="s">
        <v>1493</v>
      </c>
      <c r="B747" s="178" t="s">
        <v>1494</v>
      </c>
      <c r="C747" s="179" t="s">
        <v>1493</v>
      </c>
      <c r="D747" s="263">
        <v>0</v>
      </c>
      <c r="E747" s="263">
        <v>0</v>
      </c>
      <c r="F747" s="190" t="str">
        <f t="shared" si="14"/>
        <v>-</v>
      </c>
    </row>
    <row r="748" spans="1:6" s="1" customFormat="1" ht="12.75" customHeight="1" x14ac:dyDescent="0.2">
      <c r="A748" s="36" t="s">
        <v>1495</v>
      </c>
      <c r="B748" s="178" t="s">
        <v>1496</v>
      </c>
      <c r="C748" s="179" t="s">
        <v>1495</v>
      </c>
      <c r="D748" s="263">
        <v>0</v>
      </c>
      <c r="E748" s="263">
        <v>0</v>
      </c>
      <c r="F748" s="190" t="str">
        <f t="shared" si="14"/>
        <v>-</v>
      </c>
    </row>
    <row r="749" spans="1:6" s="1" customFormat="1" ht="12.75" customHeight="1" x14ac:dyDescent="0.2">
      <c r="A749" s="36" t="s">
        <v>1497</v>
      </c>
      <c r="B749" s="178" t="s">
        <v>1498</v>
      </c>
      <c r="C749" s="179" t="s">
        <v>1497</v>
      </c>
      <c r="D749" s="263">
        <v>0</v>
      </c>
      <c r="E749" s="263">
        <v>0</v>
      </c>
      <c r="F749" s="190" t="str">
        <f t="shared" si="14"/>
        <v>-</v>
      </c>
    </row>
    <row r="750" spans="1:6" s="1" customFormat="1" ht="12.75" customHeight="1" x14ac:dyDescent="0.2">
      <c r="A750" s="36" t="s">
        <v>1499</v>
      </c>
      <c r="B750" s="178" t="s">
        <v>1500</v>
      </c>
      <c r="C750" s="179" t="s">
        <v>1499</v>
      </c>
      <c r="D750" s="263">
        <v>0</v>
      </c>
      <c r="E750" s="263">
        <v>0</v>
      </c>
      <c r="F750" s="190" t="str">
        <f t="shared" si="14"/>
        <v>-</v>
      </c>
    </row>
    <row r="751" spans="1:6" s="1" customFormat="1" ht="12.75" customHeight="1" x14ac:dyDescent="0.2">
      <c r="A751" s="36" t="s">
        <v>1501</v>
      </c>
      <c r="B751" s="178" t="s">
        <v>1502</v>
      </c>
      <c r="C751" s="179" t="s">
        <v>1501</v>
      </c>
      <c r="D751" s="263">
        <v>0</v>
      </c>
      <c r="E751" s="263">
        <v>0</v>
      </c>
      <c r="F751" s="190" t="str">
        <f t="shared" si="14"/>
        <v>-</v>
      </c>
    </row>
    <row r="752" spans="1:6" s="1" customFormat="1" ht="12.75" customHeight="1" x14ac:dyDescent="0.2">
      <c r="A752" s="36" t="s">
        <v>1503</v>
      </c>
      <c r="B752" s="178" t="s">
        <v>1504</v>
      </c>
      <c r="C752" s="179" t="s">
        <v>1503</v>
      </c>
      <c r="D752" s="263">
        <v>0</v>
      </c>
      <c r="E752" s="263">
        <v>0</v>
      </c>
      <c r="F752" s="190" t="str">
        <f t="shared" si="14"/>
        <v>-</v>
      </c>
    </row>
    <row r="753" spans="1:6" s="1" customFormat="1" ht="12.75" customHeight="1" x14ac:dyDescent="0.2">
      <c r="A753" s="36" t="s">
        <v>1505</v>
      </c>
      <c r="B753" s="178" t="s">
        <v>1506</v>
      </c>
      <c r="C753" s="179" t="s">
        <v>1505</v>
      </c>
      <c r="D753" s="263">
        <v>0</v>
      </c>
      <c r="E753" s="263">
        <v>0</v>
      </c>
      <c r="F753" s="190" t="str">
        <f t="shared" si="14"/>
        <v>-</v>
      </c>
    </row>
    <row r="754" spans="1:6" s="1" customFormat="1" ht="12.75" customHeight="1" x14ac:dyDescent="0.2">
      <c r="A754" s="188" t="s">
        <v>1507</v>
      </c>
      <c r="B754" s="92" t="s">
        <v>1508</v>
      </c>
      <c r="C754" s="101" t="s">
        <v>1507</v>
      </c>
      <c r="D754" s="125">
        <v>0</v>
      </c>
      <c r="E754" s="125">
        <v>0</v>
      </c>
      <c r="F754" s="126" t="str">
        <f t="shared" si="14"/>
        <v>-</v>
      </c>
    </row>
    <row r="755" spans="1:6" s="1" customFormat="1" ht="12.75" customHeight="1" x14ac:dyDescent="0.2">
      <c r="A755" s="188" t="s">
        <v>1509</v>
      </c>
      <c r="B755" s="92" t="s">
        <v>1510</v>
      </c>
      <c r="C755" s="101" t="s">
        <v>1509</v>
      </c>
      <c r="D755" s="125">
        <v>0</v>
      </c>
      <c r="E755" s="125">
        <v>0</v>
      </c>
      <c r="F755" s="126" t="str">
        <f t="shared" si="14"/>
        <v>-</v>
      </c>
    </row>
    <row r="756" spans="1:6" s="1" customFormat="1" ht="12.75" customHeight="1" x14ac:dyDescent="0.2">
      <c r="A756" s="188" t="s">
        <v>1511</v>
      </c>
      <c r="B756" s="92" t="s">
        <v>1512</v>
      </c>
      <c r="C756" s="101" t="s">
        <v>1511</v>
      </c>
      <c r="D756" s="125">
        <v>0</v>
      </c>
      <c r="E756" s="125">
        <v>0</v>
      </c>
      <c r="F756" s="126" t="str">
        <f t="shared" si="14"/>
        <v>-</v>
      </c>
    </row>
    <row r="757" spans="1:6" s="1" customFormat="1" ht="12.75" customHeight="1" x14ac:dyDescent="0.2">
      <c r="A757" s="188" t="s">
        <v>1513</v>
      </c>
      <c r="B757" s="92" t="s">
        <v>1514</v>
      </c>
      <c r="C757" s="101" t="s">
        <v>1513</v>
      </c>
      <c r="D757" s="125">
        <v>0</v>
      </c>
      <c r="E757" s="125">
        <v>0</v>
      </c>
      <c r="F757" s="126" t="str">
        <f t="shared" si="14"/>
        <v>-</v>
      </c>
    </row>
    <row r="758" spans="1:6" s="1" customFormat="1" ht="12.75" customHeight="1" x14ac:dyDescent="0.2">
      <c r="A758" s="188" t="s">
        <v>1515</v>
      </c>
      <c r="B758" s="92" t="s">
        <v>1516</v>
      </c>
      <c r="C758" s="101" t="s">
        <v>1515</v>
      </c>
      <c r="D758" s="125">
        <v>0</v>
      </c>
      <c r="E758" s="125">
        <v>0</v>
      </c>
      <c r="F758" s="126" t="str">
        <f t="shared" si="14"/>
        <v>-</v>
      </c>
    </row>
    <row r="759" spans="1:6" s="1" customFormat="1" ht="12" customHeight="1" x14ac:dyDescent="0.2">
      <c r="A759" s="188" t="s">
        <v>1517</v>
      </c>
      <c r="B759" s="92" t="s">
        <v>1518</v>
      </c>
      <c r="C759" s="101" t="s">
        <v>1517</v>
      </c>
      <c r="D759" s="125">
        <v>0</v>
      </c>
      <c r="E759" s="125">
        <v>0</v>
      </c>
      <c r="F759" s="126" t="str">
        <f t="shared" si="14"/>
        <v>-</v>
      </c>
    </row>
    <row r="760" spans="1:6" s="1" customFormat="1" ht="12" customHeight="1" x14ac:dyDescent="0.2">
      <c r="A760" s="188" t="s">
        <v>1519</v>
      </c>
      <c r="B760" s="92" t="s">
        <v>1520</v>
      </c>
      <c r="C760" s="101" t="s">
        <v>1519</v>
      </c>
      <c r="D760" s="125">
        <v>0</v>
      </c>
      <c r="E760" s="125">
        <v>0</v>
      </c>
      <c r="F760" s="126" t="str">
        <f t="shared" si="14"/>
        <v>-</v>
      </c>
    </row>
    <row r="761" spans="1:6" s="1" customFormat="1" ht="22.9" customHeight="1" x14ac:dyDescent="0.2">
      <c r="A761" s="188" t="s">
        <v>1521</v>
      </c>
      <c r="B761" s="99" t="s">
        <v>1522</v>
      </c>
      <c r="C761" s="101" t="s">
        <v>1521</v>
      </c>
      <c r="D761" s="125">
        <v>0</v>
      </c>
      <c r="E761" s="125">
        <v>0</v>
      </c>
      <c r="F761" s="126" t="str">
        <f t="shared" si="14"/>
        <v>-</v>
      </c>
    </row>
    <row r="762" spans="1:6" s="1" customFormat="1" ht="22.9" customHeight="1" x14ac:dyDescent="0.2">
      <c r="A762" s="188" t="s">
        <v>1523</v>
      </c>
      <c r="B762" s="99" t="s">
        <v>1524</v>
      </c>
      <c r="C762" s="101" t="s">
        <v>1523</v>
      </c>
      <c r="D762" s="125">
        <v>0</v>
      </c>
      <c r="E762" s="125">
        <v>0</v>
      </c>
      <c r="F762" s="126" t="str">
        <f t="shared" si="14"/>
        <v>-</v>
      </c>
    </row>
    <row r="763" spans="1:6" s="1" customFormat="1" ht="12.75" customHeight="1" x14ac:dyDescent="0.2">
      <c r="A763" s="188" t="s">
        <v>1525</v>
      </c>
      <c r="B763" s="92" t="s">
        <v>1526</v>
      </c>
      <c r="C763" s="101" t="s">
        <v>1525</v>
      </c>
      <c r="D763" s="125">
        <v>0</v>
      </c>
      <c r="E763" s="125">
        <v>0</v>
      </c>
      <c r="F763" s="126" t="str">
        <f t="shared" si="14"/>
        <v>-</v>
      </c>
    </row>
    <row r="764" spans="1:6" s="1" customFormat="1" ht="12.75" customHeight="1" x14ac:dyDescent="0.2">
      <c r="A764" s="188" t="s">
        <v>1527</v>
      </c>
      <c r="B764" s="92" t="s">
        <v>1528</v>
      </c>
      <c r="C764" s="101" t="s">
        <v>1527</v>
      </c>
      <c r="D764" s="125">
        <v>0</v>
      </c>
      <c r="E764" s="125">
        <v>0</v>
      </c>
      <c r="F764" s="126" t="str">
        <f t="shared" si="14"/>
        <v>-</v>
      </c>
    </row>
    <row r="765" spans="1:6" s="1" customFormat="1" ht="12.75" customHeight="1" x14ac:dyDescent="0.2">
      <c r="A765" s="188" t="s">
        <v>1529</v>
      </c>
      <c r="B765" s="92" t="s">
        <v>1530</v>
      </c>
      <c r="C765" s="101" t="s">
        <v>1529</v>
      </c>
      <c r="D765" s="125">
        <v>0</v>
      </c>
      <c r="E765" s="125">
        <v>0</v>
      </c>
      <c r="F765" s="126" t="str">
        <f t="shared" si="14"/>
        <v>-</v>
      </c>
    </row>
    <row r="766" spans="1:6" s="1" customFormat="1" ht="22.9" customHeight="1" x14ac:dyDescent="0.2">
      <c r="A766" s="188" t="s">
        <v>1531</v>
      </c>
      <c r="B766" s="92" t="s">
        <v>1532</v>
      </c>
      <c r="C766" s="101" t="s">
        <v>1531</v>
      </c>
      <c r="D766" s="125">
        <v>0</v>
      </c>
      <c r="E766" s="125">
        <v>0</v>
      </c>
      <c r="F766" s="126" t="str">
        <f t="shared" si="14"/>
        <v>-</v>
      </c>
    </row>
    <row r="767" spans="1:6" s="1" customFormat="1" ht="12.75" customHeight="1" x14ac:dyDescent="0.2">
      <c r="A767" s="188" t="s">
        <v>1533</v>
      </c>
      <c r="B767" s="92" t="s">
        <v>1534</v>
      </c>
      <c r="C767" s="101" t="s">
        <v>1533</v>
      </c>
      <c r="D767" s="125">
        <v>0</v>
      </c>
      <c r="E767" s="125">
        <v>0</v>
      </c>
      <c r="F767" s="126" t="str">
        <f t="shared" si="14"/>
        <v>-</v>
      </c>
    </row>
    <row r="768" spans="1:6" s="1" customFormat="1" ht="12.75" customHeight="1" x14ac:dyDescent="0.2">
      <c r="A768" s="188" t="s">
        <v>1535</v>
      </c>
      <c r="B768" s="92" t="s">
        <v>1536</v>
      </c>
      <c r="C768" s="101" t="s">
        <v>1535</v>
      </c>
      <c r="D768" s="125">
        <v>0</v>
      </c>
      <c r="E768" s="125">
        <v>0</v>
      </c>
      <c r="F768" s="126" t="str">
        <f t="shared" si="14"/>
        <v>-</v>
      </c>
    </row>
    <row r="769" spans="1:6" s="1" customFormat="1" ht="12.75" customHeight="1" x14ac:dyDescent="0.2">
      <c r="A769" s="188" t="s">
        <v>1537</v>
      </c>
      <c r="B769" s="92" t="s">
        <v>1538</v>
      </c>
      <c r="C769" s="101" t="s">
        <v>1537</v>
      </c>
      <c r="D769" s="125">
        <v>0</v>
      </c>
      <c r="E769" s="125">
        <v>0</v>
      </c>
      <c r="F769" s="126" t="str">
        <f t="shared" si="14"/>
        <v>-</v>
      </c>
    </row>
    <row r="770" spans="1:6" s="1" customFormat="1" ht="12.75" customHeight="1" x14ac:dyDescent="0.2">
      <c r="A770" s="36" t="s">
        <v>1539</v>
      </c>
      <c r="B770" s="178" t="s">
        <v>1540</v>
      </c>
      <c r="C770" s="179" t="s">
        <v>1539</v>
      </c>
      <c r="D770" s="263">
        <v>0</v>
      </c>
      <c r="E770" s="263">
        <v>0</v>
      </c>
      <c r="F770" s="190" t="str">
        <f t="shared" si="14"/>
        <v>-</v>
      </c>
    </row>
    <row r="771" spans="1:6" s="1" customFormat="1" ht="12.75" customHeight="1" x14ac:dyDescent="0.2">
      <c r="A771" s="36" t="s">
        <v>1541</v>
      </c>
      <c r="B771" s="178" t="s">
        <v>1542</v>
      </c>
      <c r="C771" s="179" t="s">
        <v>1541</v>
      </c>
      <c r="D771" s="263">
        <v>0</v>
      </c>
      <c r="E771" s="263">
        <v>0</v>
      </c>
      <c r="F771" s="190" t="str">
        <f t="shared" si="14"/>
        <v>-</v>
      </c>
    </row>
    <row r="772" spans="1:6" s="1" customFormat="1" ht="12.75" customHeight="1" x14ac:dyDescent="0.2">
      <c r="A772" s="36" t="s">
        <v>1543</v>
      </c>
      <c r="B772" s="178" t="s">
        <v>1544</v>
      </c>
      <c r="C772" s="179" t="s">
        <v>1543</v>
      </c>
      <c r="D772" s="263">
        <v>0</v>
      </c>
      <c r="E772" s="263">
        <v>0</v>
      </c>
      <c r="F772" s="190" t="str">
        <f t="shared" si="14"/>
        <v>-</v>
      </c>
    </row>
    <row r="773" spans="1:6" s="1" customFormat="1" ht="12.75" customHeight="1" x14ac:dyDescent="0.2">
      <c r="A773" s="36" t="s">
        <v>1545</v>
      </c>
      <c r="B773" s="178" t="s">
        <v>1546</v>
      </c>
      <c r="C773" s="179" t="s">
        <v>1545</v>
      </c>
      <c r="D773" s="263">
        <v>0</v>
      </c>
      <c r="E773" s="263">
        <v>0</v>
      </c>
      <c r="F773" s="190" t="str">
        <f t="shared" si="14"/>
        <v>-</v>
      </c>
    </row>
    <row r="774" spans="1:6" s="1" customFormat="1" ht="22.9" customHeight="1" x14ac:dyDescent="0.2">
      <c r="A774" s="36" t="s">
        <v>1547</v>
      </c>
      <c r="B774" s="191" t="s">
        <v>1548</v>
      </c>
      <c r="C774" s="179" t="s">
        <v>1547</v>
      </c>
      <c r="D774" s="263">
        <v>0</v>
      </c>
      <c r="E774" s="263">
        <v>0</v>
      </c>
      <c r="F774" s="190" t="str">
        <f t="shared" si="14"/>
        <v>-</v>
      </c>
    </row>
    <row r="775" spans="1:6" s="1" customFormat="1" ht="12" customHeight="1" x14ac:dyDescent="0.2">
      <c r="A775" s="36" t="s">
        <v>1549</v>
      </c>
      <c r="B775" s="178" t="s">
        <v>1550</v>
      </c>
      <c r="C775" s="179" t="s">
        <v>1549</v>
      </c>
      <c r="D775" s="263">
        <v>0</v>
      </c>
      <c r="E775" s="263">
        <v>0</v>
      </c>
      <c r="F775" s="190" t="str">
        <f t="shared" si="14"/>
        <v>-</v>
      </c>
    </row>
    <row r="776" spans="1:6" s="1" customFormat="1" ht="12.75" customHeight="1" x14ac:dyDescent="0.2">
      <c r="A776" s="36" t="s">
        <v>1551</v>
      </c>
      <c r="B776" s="178" t="s">
        <v>1552</v>
      </c>
      <c r="C776" s="179" t="s">
        <v>1551</v>
      </c>
      <c r="D776" s="263">
        <v>0</v>
      </c>
      <c r="E776" s="263">
        <v>0</v>
      </c>
      <c r="F776" s="190" t="str">
        <f t="shared" si="14"/>
        <v>-</v>
      </c>
    </row>
    <row r="777" spans="1:6" s="1" customFormat="1" ht="12.75" customHeight="1" x14ac:dyDescent="0.2">
      <c r="A777" s="36" t="s">
        <v>1553</v>
      </c>
      <c r="B777" s="178" t="s">
        <v>1554</v>
      </c>
      <c r="C777" s="179" t="s">
        <v>1553</v>
      </c>
      <c r="D777" s="263">
        <v>1345.9</v>
      </c>
      <c r="E777" s="263">
        <v>2427.66</v>
      </c>
      <c r="F777" s="190">
        <f t="shared" si="14"/>
        <v>180.37447061445872</v>
      </c>
    </row>
    <row r="778" spans="1:6" s="1" customFormat="1" ht="12.75" customHeight="1" x14ac:dyDescent="0.2">
      <c r="A778" s="36" t="s">
        <v>1555</v>
      </c>
      <c r="B778" s="178" t="s">
        <v>1556</v>
      </c>
      <c r="C778" s="179" t="s">
        <v>1555</v>
      </c>
      <c r="D778" s="263">
        <v>0</v>
      </c>
      <c r="E778" s="263">
        <v>0</v>
      </c>
      <c r="F778" s="190" t="str">
        <f t="shared" si="14"/>
        <v>-</v>
      </c>
    </row>
    <row r="779" spans="1:6" s="1" customFormat="1" ht="12.75" customHeight="1" x14ac:dyDescent="0.2">
      <c r="A779" s="36" t="s">
        <v>1557</v>
      </c>
      <c r="B779" s="178" t="s">
        <v>1558</v>
      </c>
      <c r="C779" s="179" t="s">
        <v>1557</v>
      </c>
      <c r="D779" s="263">
        <v>0</v>
      </c>
      <c r="E779" s="263">
        <v>0</v>
      </c>
      <c r="F779" s="190" t="str">
        <f t="shared" si="14"/>
        <v>-</v>
      </c>
    </row>
    <row r="780" spans="1:6" s="1" customFormat="1" ht="12.75" customHeight="1" x14ac:dyDescent="0.2">
      <c r="A780" s="36" t="s">
        <v>1559</v>
      </c>
      <c r="B780" s="178" t="s">
        <v>1560</v>
      </c>
      <c r="C780" s="179" t="s">
        <v>1559</v>
      </c>
      <c r="D780" s="263">
        <v>0</v>
      </c>
      <c r="E780" s="263">
        <v>0</v>
      </c>
      <c r="F780" s="190" t="str">
        <f t="shared" si="14"/>
        <v>-</v>
      </c>
    </row>
    <row r="781" spans="1:6" s="1" customFormat="1" ht="12.75" customHeight="1" x14ac:dyDescent="0.2">
      <c r="A781" s="36" t="s">
        <v>1561</v>
      </c>
      <c r="B781" s="178" t="s">
        <v>1562</v>
      </c>
      <c r="C781" s="179" t="s">
        <v>1561</v>
      </c>
      <c r="D781" s="263">
        <v>0</v>
      </c>
      <c r="E781" s="263">
        <v>0</v>
      </c>
      <c r="F781" s="190" t="str">
        <f t="shared" ref="F781:F844" si="15">IF(D781&lt;&gt;0,IF(E781/D781&gt;=100,"&gt;&gt;100",E781/D781*100),"-")</f>
        <v>-</v>
      </c>
    </row>
    <row r="782" spans="1:6" s="1" customFormat="1" ht="12.75" customHeight="1" x14ac:dyDescent="0.2">
      <c r="A782" s="36" t="s">
        <v>1563</v>
      </c>
      <c r="B782" s="178" t="s">
        <v>1564</v>
      </c>
      <c r="C782" s="179" t="s">
        <v>1563</v>
      </c>
      <c r="D782" s="263">
        <v>0</v>
      </c>
      <c r="E782" s="263">
        <v>0</v>
      </c>
      <c r="F782" s="190" t="str">
        <f t="shared" si="15"/>
        <v>-</v>
      </c>
    </row>
    <row r="783" spans="1:6" s="1" customFormat="1" ht="12.75" customHeight="1" x14ac:dyDescent="0.2">
      <c r="A783" s="36" t="s">
        <v>1565</v>
      </c>
      <c r="B783" s="178" t="s">
        <v>1566</v>
      </c>
      <c r="C783" s="179" t="s">
        <v>1565</v>
      </c>
      <c r="D783" s="263">
        <v>0</v>
      </c>
      <c r="E783" s="263">
        <v>0</v>
      </c>
      <c r="F783" s="190" t="str">
        <f t="shared" si="15"/>
        <v>-</v>
      </c>
    </row>
    <row r="784" spans="1:6" s="1" customFormat="1" ht="12.75" customHeight="1" x14ac:dyDescent="0.2">
      <c r="A784" s="36" t="s">
        <v>1567</v>
      </c>
      <c r="B784" s="178" t="s">
        <v>1568</v>
      </c>
      <c r="C784" s="179" t="s">
        <v>1567</v>
      </c>
      <c r="D784" s="263">
        <v>0</v>
      </c>
      <c r="E784" s="263">
        <v>0</v>
      </c>
      <c r="F784" s="190" t="str">
        <f t="shared" si="15"/>
        <v>-</v>
      </c>
    </row>
    <row r="785" spans="1:6" s="1" customFormat="1" ht="12" customHeight="1" x14ac:dyDescent="0.2">
      <c r="A785" s="36" t="s">
        <v>1569</v>
      </c>
      <c r="B785" s="191" t="s">
        <v>1570</v>
      </c>
      <c r="C785" s="179" t="s">
        <v>1569</v>
      </c>
      <c r="D785" s="263">
        <v>0</v>
      </c>
      <c r="E785" s="263">
        <v>0</v>
      </c>
      <c r="F785" s="190" t="str">
        <f t="shared" si="15"/>
        <v>-</v>
      </c>
    </row>
    <row r="786" spans="1:6" s="1" customFormat="1" ht="12.75" customHeight="1" x14ac:dyDescent="0.2">
      <c r="A786" s="36" t="s">
        <v>1571</v>
      </c>
      <c r="B786" s="178" t="s">
        <v>1572</v>
      </c>
      <c r="C786" s="179" t="s">
        <v>1571</v>
      </c>
      <c r="D786" s="263">
        <v>0</v>
      </c>
      <c r="E786" s="263">
        <v>0</v>
      </c>
      <c r="F786" s="190" t="str">
        <f t="shared" si="15"/>
        <v>-</v>
      </c>
    </row>
    <row r="787" spans="1:6" s="1" customFormat="1" ht="12.75" customHeight="1" x14ac:dyDescent="0.2">
      <c r="A787" s="36" t="s">
        <v>1573</v>
      </c>
      <c r="B787" s="178" t="s">
        <v>1574</v>
      </c>
      <c r="C787" s="179" t="s">
        <v>1573</v>
      </c>
      <c r="D787" s="263">
        <v>0</v>
      </c>
      <c r="E787" s="263">
        <v>0</v>
      </c>
      <c r="F787" s="190" t="str">
        <f t="shared" si="15"/>
        <v>-</v>
      </c>
    </row>
    <row r="788" spans="1:6" s="1" customFormat="1" ht="12.75" customHeight="1" x14ac:dyDescent="0.2">
      <c r="A788" s="36" t="s">
        <v>1575</v>
      </c>
      <c r="B788" s="178" t="s">
        <v>1576</v>
      </c>
      <c r="C788" s="179" t="s">
        <v>1575</v>
      </c>
      <c r="D788" s="263">
        <v>0</v>
      </c>
      <c r="E788" s="263">
        <v>0</v>
      </c>
      <c r="F788" s="190" t="str">
        <f t="shared" si="15"/>
        <v>-</v>
      </c>
    </row>
    <row r="789" spans="1:6" s="1" customFormat="1" ht="12.75" customHeight="1" x14ac:dyDescent="0.2">
      <c r="A789" s="36" t="s">
        <v>1577</v>
      </c>
      <c r="B789" s="178" t="s">
        <v>1578</v>
      </c>
      <c r="C789" s="179" t="s">
        <v>1577</v>
      </c>
      <c r="D789" s="263">
        <v>0</v>
      </c>
      <c r="E789" s="263">
        <v>0</v>
      </c>
      <c r="F789" s="190" t="str">
        <f t="shared" si="15"/>
        <v>-</v>
      </c>
    </row>
    <row r="790" spans="1:6" s="1" customFormat="1" ht="12.75" customHeight="1" x14ac:dyDescent="0.2">
      <c r="A790" s="36" t="s">
        <v>1579</v>
      </c>
      <c r="B790" s="178" t="s">
        <v>1580</v>
      </c>
      <c r="C790" s="179" t="s">
        <v>1579</v>
      </c>
      <c r="D790" s="263">
        <v>0</v>
      </c>
      <c r="E790" s="263">
        <v>0</v>
      </c>
      <c r="F790" s="190" t="str">
        <f t="shared" si="15"/>
        <v>-</v>
      </c>
    </row>
    <row r="791" spans="1:6" s="1" customFormat="1" ht="12" customHeight="1" x14ac:dyDescent="0.2">
      <c r="A791" s="36" t="s">
        <v>1581</v>
      </c>
      <c r="B791" s="178" t="s">
        <v>1582</v>
      </c>
      <c r="C791" s="179" t="s">
        <v>1581</v>
      </c>
      <c r="D791" s="263">
        <v>0</v>
      </c>
      <c r="E791" s="263">
        <v>0</v>
      </c>
      <c r="F791" s="190" t="str">
        <f t="shared" si="15"/>
        <v>-</v>
      </c>
    </row>
    <row r="792" spans="1:6" s="1" customFormat="1" ht="12" customHeight="1" x14ac:dyDescent="0.2">
      <c r="A792" s="36" t="s">
        <v>1583</v>
      </c>
      <c r="B792" s="191" t="s">
        <v>1584</v>
      </c>
      <c r="C792" s="179" t="s">
        <v>1583</v>
      </c>
      <c r="D792" s="263">
        <v>0</v>
      </c>
      <c r="E792" s="263">
        <v>0</v>
      </c>
      <c r="F792" s="190" t="str">
        <f t="shared" si="15"/>
        <v>-</v>
      </c>
    </row>
    <row r="793" spans="1:6" s="1" customFormat="1" ht="12.75" customHeight="1" x14ac:dyDescent="0.2">
      <c r="A793" s="36" t="s">
        <v>1585</v>
      </c>
      <c r="B793" s="191" t="s">
        <v>1586</v>
      </c>
      <c r="C793" s="179" t="s">
        <v>1585</v>
      </c>
      <c r="D793" s="263">
        <v>0</v>
      </c>
      <c r="E793" s="263">
        <v>0</v>
      </c>
      <c r="F793" s="190" t="str">
        <f t="shared" si="15"/>
        <v>-</v>
      </c>
    </row>
    <row r="794" spans="1:6" s="1" customFormat="1" ht="12.75" customHeight="1" x14ac:dyDescent="0.2">
      <c r="A794" s="36" t="s">
        <v>1587</v>
      </c>
      <c r="B794" s="191" t="s">
        <v>1588</v>
      </c>
      <c r="C794" s="179" t="s">
        <v>1587</v>
      </c>
      <c r="D794" s="263">
        <v>0</v>
      </c>
      <c r="E794" s="263">
        <v>0</v>
      </c>
      <c r="F794" s="190" t="str">
        <f t="shared" si="15"/>
        <v>-</v>
      </c>
    </row>
    <row r="795" spans="1:6" s="1" customFormat="1" ht="12.75" customHeight="1" x14ac:dyDescent="0.2">
      <c r="A795" s="36" t="s">
        <v>1589</v>
      </c>
      <c r="B795" s="191" t="s">
        <v>1590</v>
      </c>
      <c r="C795" s="179" t="s">
        <v>1589</v>
      </c>
      <c r="D795" s="263">
        <v>0</v>
      </c>
      <c r="E795" s="263">
        <v>0</v>
      </c>
      <c r="F795" s="190" t="str">
        <f t="shared" si="15"/>
        <v>-</v>
      </c>
    </row>
    <row r="796" spans="1:6" s="1" customFormat="1" ht="12.75" customHeight="1" x14ac:dyDescent="0.2">
      <c r="A796" s="36" t="s">
        <v>1591</v>
      </c>
      <c r="B796" s="191" t="s">
        <v>1592</v>
      </c>
      <c r="C796" s="179" t="s">
        <v>1591</v>
      </c>
      <c r="D796" s="263">
        <v>0</v>
      </c>
      <c r="E796" s="263">
        <v>0</v>
      </c>
      <c r="F796" s="190" t="str">
        <f t="shared" si="15"/>
        <v>-</v>
      </c>
    </row>
    <row r="797" spans="1:6" s="1" customFormat="1" ht="22.9" customHeight="1" x14ac:dyDescent="0.2">
      <c r="A797" s="36" t="s">
        <v>1593</v>
      </c>
      <c r="B797" s="191" t="s">
        <v>1594</v>
      </c>
      <c r="C797" s="179" t="s">
        <v>1593</v>
      </c>
      <c r="D797" s="263">
        <v>0</v>
      </c>
      <c r="E797" s="263">
        <v>0</v>
      </c>
      <c r="F797" s="190" t="str">
        <f t="shared" si="15"/>
        <v>-</v>
      </c>
    </row>
    <row r="798" spans="1:6" s="1" customFormat="1" ht="12" customHeight="1" x14ac:dyDescent="0.2">
      <c r="A798" s="36" t="s">
        <v>1595</v>
      </c>
      <c r="B798" s="191" t="s">
        <v>1596</v>
      </c>
      <c r="C798" s="179" t="s">
        <v>1595</v>
      </c>
      <c r="D798" s="263">
        <v>0</v>
      </c>
      <c r="E798" s="263">
        <v>0</v>
      </c>
      <c r="F798" s="190" t="str">
        <f t="shared" si="15"/>
        <v>-</v>
      </c>
    </row>
    <row r="799" spans="1:6" s="1" customFormat="1" ht="12.75" customHeight="1" x14ac:dyDescent="0.2">
      <c r="A799" s="36" t="s">
        <v>1597</v>
      </c>
      <c r="B799" s="191" t="s">
        <v>1598</v>
      </c>
      <c r="C799" s="179" t="s">
        <v>1597</v>
      </c>
      <c r="D799" s="263">
        <v>0</v>
      </c>
      <c r="E799" s="263">
        <v>0</v>
      </c>
      <c r="F799" s="190" t="str">
        <f t="shared" si="15"/>
        <v>-</v>
      </c>
    </row>
    <row r="800" spans="1:6" s="1" customFormat="1" ht="12" customHeight="1" x14ac:dyDescent="0.2">
      <c r="A800" s="36" t="s">
        <v>1599</v>
      </c>
      <c r="B800" s="191" t="s">
        <v>1600</v>
      </c>
      <c r="C800" s="179" t="s">
        <v>1599</v>
      </c>
      <c r="D800" s="263">
        <v>0</v>
      </c>
      <c r="E800" s="263">
        <v>0</v>
      </c>
      <c r="F800" s="190" t="str">
        <f t="shared" si="15"/>
        <v>-</v>
      </c>
    </row>
    <row r="801" spans="1:6" s="1" customFormat="1" ht="12.75" customHeight="1" x14ac:dyDescent="0.2">
      <c r="A801" s="188" t="s">
        <v>1601</v>
      </c>
      <c r="B801" s="99" t="s">
        <v>1602</v>
      </c>
      <c r="C801" s="101" t="s">
        <v>1601</v>
      </c>
      <c r="D801" s="125">
        <v>0</v>
      </c>
      <c r="E801" s="125">
        <v>0</v>
      </c>
      <c r="F801" s="126" t="str">
        <f t="shared" si="15"/>
        <v>-</v>
      </c>
    </row>
    <row r="802" spans="1:6" s="1" customFormat="1" ht="12.75" customHeight="1" x14ac:dyDescent="0.2">
      <c r="A802" s="188" t="s">
        <v>1603</v>
      </c>
      <c r="B802" s="99" t="s">
        <v>1604</v>
      </c>
      <c r="C802" s="101" t="s">
        <v>1603</v>
      </c>
      <c r="D802" s="125">
        <v>0</v>
      </c>
      <c r="E802" s="125">
        <v>0</v>
      </c>
      <c r="F802" s="126" t="str">
        <f t="shared" si="15"/>
        <v>-</v>
      </c>
    </row>
    <row r="803" spans="1:6" s="1" customFormat="1" ht="12" customHeight="1" x14ac:dyDescent="0.2">
      <c r="A803" s="188" t="s">
        <v>1605</v>
      </c>
      <c r="B803" s="99" t="s">
        <v>1606</v>
      </c>
      <c r="C803" s="101" t="s">
        <v>1605</v>
      </c>
      <c r="D803" s="125">
        <v>0</v>
      </c>
      <c r="E803" s="125">
        <v>0</v>
      </c>
      <c r="F803" s="126" t="str">
        <f t="shared" si="15"/>
        <v>-</v>
      </c>
    </row>
    <row r="804" spans="1:6" s="1" customFormat="1" ht="22.9" customHeight="1" x14ac:dyDescent="0.2">
      <c r="A804" s="36" t="s">
        <v>1607</v>
      </c>
      <c r="B804" s="191" t="s">
        <v>1608</v>
      </c>
      <c r="C804" s="179" t="s">
        <v>1607</v>
      </c>
      <c r="D804" s="263">
        <v>0</v>
      </c>
      <c r="E804" s="263">
        <v>0</v>
      </c>
      <c r="F804" s="190" t="str">
        <f t="shared" si="15"/>
        <v>-</v>
      </c>
    </row>
    <row r="805" spans="1:6" s="1" customFormat="1" ht="22.9" customHeight="1" x14ac:dyDescent="0.2">
      <c r="A805" s="36" t="s">
        <v>1609</v>
      </c>
      <c r="B805" s="191" t="s">
        <v>1610</v>
      </c>
      <c r="C805" s="179" t="s">
        <v>1609</v>
      </c>
      <c r="D805" s="263">
        <v>0</v>
      </c>
      <c r="E805" s="263">
        <v>0</v>
      </c>
      <c r="F805" s="190" t="str">
        <f t="shared" si="15"/>
        <v>-</v>
      </c>
    </row>
    <row r="806" spans="1:6" s="1" customFormat="1" ht="12" customHeight="1" x14ac:dyDescent="0.2">
      <c r="A806" s="36" t="s">
        <v>1611</v>
      </c>
      <c r="B806" s="191" t="s">
        <v>1612</v>
      </c>
      <c r="C806" s="179" t="s">
        <v>1611</v>
      </c>
      <c r="D806" s="263">
        <v>0</v>
      </c>
      <c r="E806" s="263">
        <v>0</v>
      </c>
      <c r="F806" s="190" t="str">
        <f t="shared" si="15"/>
        <v>-</v>
      </c>
    </row>
    <row r="807" spans="1:6" s="1" customFormat="1" ht="12" customHeight="1" x14ac:dyDescent="0.2">
      <c r="A807" s="36" t="s">
        <v>1613</v>
      </c>
      <c r="B807" s="191" t="s">
        <v>1614</v>
      </c>
      <c r="C807" s="179" t="s">
        <v>1613</v>
      </c>
      <c r="D807" s="263">
        <v>0</v>
      </c>
      <c r="E807" s="263">
        <v>0</v>
      </c>
      <c r="F807" s="190" t="str">
        <f t="shared" si="15"/>
        <v>-</v>
      </c>
    </row>
    <row r="808" spans="1:6" s="1" customFormat="1" ht="12" customHeight="1" x14ac:dyDescent="0.2">
      <c r="A808" s="36" t="s">
        <v>1615</v>
      </c>
      <c r="B808" s="191" t="s">
        <v>1616</v>
      </c>
      <c r="C808" s="179" t="s">
        <v>1615</v>
      </c>
      <c r="D808" s="263">
        <v>0</v>
      </c>
      <c r="E808" s="263">
        <v>0</v>
      </c>
      <c r="F808" s="190" t="str">
        <f t="shared" si="15"/>
        <v>-</v>
      </c>
    </row>
    <row r="809" spans="1:6" s="1" customFormat="1" ht="22.9" customHeight="1" x14ac:dyDescent="0.2">
      <c r="A809" s="36" t="s">
        <v>1617</v>
      </c>
      <c r="B809" s="191" t="s">
        <v>1618</v>
      </c>
      <c r="C809" s="179" t="s">
        <v>1617</v>
      </c>
      <c r="D809" s="263">
        <v>0</v>
      </c>
      <c r="E809" s="263">
        <v>0</v>
      </c>
      <c r="F809" s="190" t="str">
        <f t="shared" si="15"/>
        <v>-</v>
      </c>
    </row>
    <row r="810" spans="1:6" s="1" customFormat="1" ht="12" customHeight="1" x14ac:dyDescent="0.2">
      <c r="A810" s="36" t="s">
        <v>1619</v>
      </c>
      <c r="B810" s="191" t="s">
        <v>1620</v>
      </c>
      <c r="C810" s="179" t="s">
        <v>1619</v>
      </c>
      <c r="D810" s="263">
        <v>0</v>
      </c>
      <c r="E810" s="263">
        <v>0</v>
      </c>
      <c r="F810" s="190" t="str">
        <f t="shared" si="15"/>
        <v>-</v>
      </c>
    </row>
    <row r="811" spans="1:6" s="1" customFormat="1" ht="12" customHeight="1" x14ac:dyDescent="0.2">
      <c r="A811" s="36" t="s">
        <v>1621</v>
      </c>
      <c r="B811" s="191" t="s">
        <v>1622</v>
      </c>
      <c r="C811" s="179" t="s">
        <v>1621</v>
      </c>
      <c r="D811" s="263">
        <v>0</v>
      </c>
      <c r="E811" s="263">
        <v>0</v>
      </c>
      <c r="F811" s="190" t="str">
        <f t="shared" si="15"/>
        <v>-</v>
      </c>
    </row>
    <row r="812" spans="1:6" s="1" customFormat="1" ht="12" customHeight="1" x14ac:dyDescent="0.2">
      <c r="A812" s="36" t="s">
        <v>1623</v>
      </c>
      <c r="B812" s="191" t="s">
        <v>1624</v>
      </c>
      <c r="C812" s="179" t="s">
        <v>1623</v>
      </c>
      <c r="D812" s="263">
        <v>0</v>
      </c>
      <c r="E812" s="263">
        <v>0</v>
      </c>
      <c r="F812" s="190" t="str">
        <f t="shared" si="15"/>
        <v>-</v>
      </c>
    </row>
    <row r="813" spans="1:6" s="1" customFormat="1" ht="12" customHeight="1" x14ac:dyDescent="0.2">
      <c r="A813" s="36" t="s">
        <v>1625</v>
      </c>
      <c r="B813" s="191" t="s">
        <v>1626</v>
      </c>
      <c r="C813" s="179" t="s">
        <v>1625</v>
      </c>
      <c r="D813" s="263">
        <v>0</v>
      </c>
      <c r="E813" s="263">
        <v>0</v>
      </c>
      <c r="F813" s="190" t="str">
        <f t="shared" si="15"/>
        <v>-</v>
      </c>
    </row>
    <row r="814" spans="1:6" s="1" customFormat="1" ht="12" customHeight="1" x14ac:dyDescent="0.2">
      <c r="A814" s="36" t="s">
        <v>1627</v>
      </c>
      <c r="B814" s="191" t="s">
        <v>1628</v>
      </c>
      <c r="C814" s="179" t="s">
        <v>1627</v>
      </c>
      <c r="D814" s="263">
        <v>0</v>
      </c>
      <c r="E814" s="263">
        <v>0</v>
      </c>
      <c r="F814" s="190" t="str">
        <f t="shared" si="15"/>
        <v>-</v>
      </c>
    </row>
    <row r="815" spans="1:6" s="1" customFormat="1" ht="22.9" customHeight="1" x14ac:dyDescent="0.2">
      <c r="A815" s="36" t="s">
        <v>1629</v>
      </c>
      <c r="B815" s="191" t="s">
        <v>1630</v>
      </c>
      <c r="C815" s="179" t="s">
        <v>1629</v>
      </c>
      <c r="D815" s="263">
        <v>0</v>
      </c>
      <c r="E815" s="263">
        <v>0</v>
      </c>
      <c r="F815" s="190" t="str">
        <f t="shared" si="15"/>
        <v>-</v>
      </c>
    </row>
    <row r="816" spans="1:6" s="1" customFormat="1" ht="12" customHeight="1" x14ac:dyDescent="0.2">
      <c r="A816" s="36" t="s">
        <v>1631</v>
      </c>
      <c r="B816" s="191" t="s">
        <v>1632</v>
      </c>
      <c r="C816" s="179" t="s">
        <v>1631</v>
      </c>
      <c r="D816" s="263">
        <v>0</v>
      </c>
      <c r="E816" s="263">
        <v>0</v>
      </c>
      <c r="F816" s="190" t="str">
        <f t="shared" si="15"/>
        <v>-</v>
      </c>
    </row>
    <row r="817" spans="1:6" s="1" customFormat="1" ht="22.9" customHeight="1" x14ac:dyDescent="0.2">
      <c r="A817" s="36" t="s">
        <v>1633</v>
      </c>
      <c r="B817" s="178" t="s">
        <v>1634</v>
      </c>
      <c r="C817" s="179" t="s">
        <v>1633</v>
      </c>
      <c r="D817" s="263">
        <v>0</v>
      </c>
      <c r="E817" s="263">
        <v>0</v>
      </c>
      <c r="F817" s="190" t="str">
        <f t="shared" si="15"/>
        <v>-</v>
      </c>
    </row>
    <row r="818" spans="1:6" s="1" customFormat="1" ht="22.9" customHeight="1" x14ac:dyDescent="0.2">
      <c r="A818" s="36" t="s">
        <v>1635</v>
      </c>
      <c r="B818" s="178" t="s">
        <v>1636</v>
      </c>
      <c r="C818" s="179" t="s">
        <v>1635</v>
      </c>
      <c r="D818" s="263">
        <v>0</v>
      </c>
      <c r="E818" s="263">
        <v>0</v>
      </c>
      <c r="F818" s="190" t="str">
        <f t="shared" si="15"/>
        <v>-</v>
      </c>
    </row>
    <row r="819" spans="1:6" s="1" customFormat="1" ht="22.9" customHeight="1" x14ac:dyDescent="0.2">
      <c r="A819" s="36" t="s">
        <v>1637</v>
      </c>
      <c r="B819" s="178" t="s">
        <v>1638</v>
      </c>
      <c r="C819" s="179" t="s">
        <v>1637</v>
      </c>
      <c r="D819" s="263">
        <v>0</v>
      </c>
      <c r="E819" s="263">
        <v>0</v>
      </c>
      <c r="F819" s="190" t="str">
        <f t="shared" si="15"/>
        <v>-</v>
      </c>
    </row>
    <row r="820" spans="1:6" s="1" customFormat="1" ht="22.9" customHeight="1" x14ac:dyDescent="0.2">
      <c r="A820" s="36" t="s">
        <v>1639</v>
      </c>
      <c r="B820" s="178" t="s">
        <v>1640</v>
      </c>
      <c r="C820" s="179" t="s">
        <v>1639</v>
      </c>
      <c r="D820" s="263">
        <v>0</v>
      </c>
      <c r="E820" s="263">
        <v>0</v>
      </c>
      <c r="F820" s="190" t="str">
        <f t="shared" si="15"/>
        <v>-</v>
      </c>
    </row>
    <row r="821" spans="1:6" s="1" customFormat="1" ht="12.75" customHeight="1" x14ac:dyDescent="0.2">
      <c r="A821" s="188" t="s">
        <v>1641</v>
      </c>
      <c r="B821" s="92" t="s">
        <v>1642</v>
      </c>
      <c r="C821" s="101" t="s">
        <v>1641</v>
      </c>
      <c r="D821" s="125">
        <v>0</v>
      </c>
      <c r="E821" s="125">
        <v>0</v>
      </c>
      <c r="F821" s="126" t="str">
        <f t="shared" si="15"/>
        <v>-</v>
      </c>
    </row>
    <row r="822" spans="1:6" s="1" customFormat="1" ht="12.75" customHeight="1" x14ac:dyDescent="0.2">
      <c r="A822" s="188" t="s">
        <v>1643</v>
      </c>
      <c r="B822" s="92" t="s">
        <v>1644</v>
      </c>
      <c r="C822" s="101" t="s">
        <v>1643</v>
      </c>
      <c r="D822" s="125">
        <v>0</v>
      </c>
      <c r="E822" s="125">
        <v>0</v>
      </c>
      <c r="F822" s="126" t="str">
        <f t="shared" si="15"/>
        <v>-</v>
      </c>
    </row>
    <row r="823" spans="1:6" s="1" customFormat="1" ht="12.75" customHeight="1" x14ac:dyDescent="0.2">
      <c r="A823" s="188" t="s">
        <v>1645</v>
      </c>
      <c r="B823" s="92" t="s">
        <v>1646</v>
      </c>
      <c r="C823" s="101" t="s">
        <v>1645</v>
      </c>
      <c r="D823" s="125">
        <v>0</v>
      </c>
      <c r="E823" s="125">
        <v>0</v>
      </c>
      <c r="F823" s="126" t="str">
        <f t="shared" si="15"/>
        <v>-</v>
      </c>
    </row>
    <row r="824" spans="1:6" s="1" customFormat="1" ht="22.9" customHeight="1" x14ac:dyDescent="0.2">
      <c r="A824" s="36" t="s">
        <v>1647</v>
      </c>
      <c r="B824" s="178" t="s">
        <v>1648</v>
      </c>
      <c r="C824" s="179" t="s">
        <v>1647</v>
      </c>
      <c r="D824" s="263">
        <v>0</v>
      </c>
      <c r="E824" s="263">
        <v>0</v>
      </c>
      <c r="F824" s="190" t="str">
        <f t="shared" si="15"/>
        <v>-</v>
      </c>
    </row>
    <row r="825" spans="1:6" s="1" customFormat="1" ht="22.9" customHeight="1" x14ac:dyDescent="0.2">
      <c r="A825" s="36" t="s">
        <v>1649</v>
      </c>
      <c r="B825" s="178" t="s">
        <v>1650</v>
      </c>
      <c r="C825" s="179" t="s">
        <v>1649</v>
      </c>
      <c r="D825" s="263">
        <v>0</v>
      </c>
      <c r="E825" s="263">
        <v>0</v>
      </c>
      <c r="F825" s="190" t="str">
        <f t="shared" si="15"/>
        <v>-</v>
      </c>
    </row>
    <row r="826" spans="1:6" s="1" customFormat="1" ht="22.9" customHeight="1" x14ac:dyDescent="0.2">
      <c r="A826" s="36" t="s">
        <v>1651</v>
      </c>
      <c r="B826" s="178" t="s">
        <v>1652</v>
      </c>
      <c r="C826" s="179" t="s">
        <v>1651</v>
      </c>
      <c r="D826" s="263">
        <v>0</v>
      </c>
      <c r="E826" s="263">
        <v>0</v>
      </c>
      <c r="F826" s="190" t="str">
        <f t="shared" si="15"/>
        <v>-</v>
      </c>
    </row>
    <row r="827" spans="1:6" s="1" customFormat="1" ht="22.9" customHeight="1" x14ac:dyDescent="0.2">
      <c r="A827" s="36" t="s">
        <v>1653</v>
      </c>
      <c r="B827" s="178" t="s">
        <v>1654</v>
      </c>
      <c r="C827" s="179" t="s">
        <v>1653</v>
      </c>
      <c r="D827" s="263">
        <v>0</v>
      </c>
      <c r="E827" s="263">
        <v>0</v>
      </c>
      <c r="F827" s="190" t="str">
        <f t="shared" si="15"/>
        <v>-</v>
      </c>
    </row>
    <row r="828" spans="1:6" s="1" customFormat="1" ht="22.9" customHeight="1" x14ac:dyDescent="0.2">
      <c r="A828" s="36" t="s">
        <v>1655</v>
      </c>
      <c r="B828" s="178" t="s">
        <v>1656</v>
      </c>
      <c r="C828" s="179" t="s">
        <v>1655</v>
      </c>
      <c r="D828" s="263">
        <v>0</v>
      </c>
      <c r="E828" s="263">
        <v>0</v>
      </c>
      <c r="F828" s="190" t="str">
        <f t="shared" si="15"/>
        <v>-</v>
      </c>
    </row>
    <row r="829" spans="1:6" s="1" customFormat="1" ht="22.9" customHeight="1" x14ac:dyDescent="0.2">
      <c r="A829" s="36" t="s">
        <v>1657</v>
      </c>
      <c r="B829" s="178" t="s">
        <v>1658</v>
      </c>
      <c r="C829" s="179" t="s">
        <v>1657</v>
      </c>
      <c r="D829" s="263">
        <v>0</v>
      </c>
      <c r="E829" s="263">
        <v>0</v>
      </c>
      <c r="F829" s="190" t="str">
        <f t="shared" si="15"/>
        <v>-</v>
      </c>
    </row>
    <row r="830" spans="1:6" s="1" customFormat="1" ht="12" customHeight="1" x14ac:dyDescent="0.2">
      <c r="A830" s="36" t="s">
        <v>1659</v>
      </c>
      <c r="B830" s="178" t="s">
        <v>1660</v>
      </c>
      <c r="C830" s="179" t="s">
        <v>1659</v>
      </c>
      <c r="D830" s="263">
        <v>0</v>
      </c>
      <c r="E830" s="263">
        <v>0</v>
      </c>
      <c r="F830" s="190" t="str">
        <f t="shared" si="15"/>
        <v>-</v>
      </c>
    </row>
    <row r="831" spans="1:6" s="1" customFormat="1" ht="12.75" customHeight="1" x14ac:dyDescent="0.2">
      <c r="A831" s="36" t="s">
        <v>1661</v>
      </c>
      <c r="B831" s="178" t="s">
        <v>1662</v>
      </c>
      <c r="C831" s="179" t="s">
        <v>1661</v>
      </c>
      <c r="D831" s="263">
        <v>0</v>
      </c>
      <c r="E831" s="263">
        <v>0</v>
      </c>
      <c r="F831" s="190" t="str">
        <f t="shared" si="15"/>
        <v>-</v>
      </c>
    </row>
    <row r="832" spans="1:6" s="1" customFormat="1" ht="12.75" customHeight="1" x14ac:dyDescent="0.2">
      <c r="A832" s="36" t="s">
        <v>1663</v>
      </c>
      <c r="B832" s="178" t="s">
        <v>1664</v>
      </c>
      <c r="C832" s="179" t="s">
        <v>1663</v>
      </c>
      <c r="D832" s="263">
        <v>0</v>
      </c>
      <c r="E832" s="263">
        <v>49955.13</v>
      </c>
      <c r="F832" s="190" t="str">
        <f t="shared" si="15"/>
        <v>-</v>
      </c>
    </row>
    <row r="833" spans="1:6" s="1" customFormat="1" ht="22.9" customHeight="1" x14ac:dyDescent="0.2">
      <c r="A833" s="36" t="s">
        <v>1665</v>
      </c>
      <c r="B833" s="178" t="s">
        <v>1666</v>
      </c>
      <c r="C833" s="179" t="s">
        <v>1665</v>
      </c>
      <c r="D833" s="263">
        <v>0</v>
      </c>
      <c r="E833" s="263">
        <v>0</v>
      </c>
      <c r="F833" s="190" t="str">
        <f t="shared" si="15"/>
        <v>-</v>
      </c>
    </row>
    <row r="834" spans="1:6" s="1" customFormat="1" ht="22.9" customHeight="1" x14ac:dyDescent="0.2">
      <c r="A834" s="36" t="s">
        <v>1667</v>
      </c>
      <c r="B834" s="178" t="s">
        <v>1668</v>
      </c>
      <c r="C834" s="179" t="s">
        <v>1667</v>
      </c>
      <c r="D834" s="263">
        <v>0</v>
      </c>
      <c r="E834" s="263">
        <v>0</v>
      </c>
      <c r="F834" s="190" t="str">
        <f t="shared" si="15"/>
        <v>-</v>
      </c>
    </row>
    <row r="835" spans="1:6" s="1" customFormat="1" ht="12.75" customHeight="1" x14ac:dyDescent="0.2">
      <c r="A835" s="36" t="s">
        <v>1669</v>
      </c>
      <c r="B835" s="178" t="s">
        <v>1670</v>
      </c>
      <c r="C835" s="179" t="s">
        <v>1669</v>
      </c>
      <c r="D835" s="263">
        <v>0</v>
      </c>
      <c r="E835" s="263">
        <v>0</v>
      </c>
      <c r="F835" s="190" t="str">
        <f t="shared" si="15"/>
        <v>-</v>
      </c>
    </row>
    <row r="836" spans="1:6" s="1" customFormat="1" ht="12.75" customHeight="1" x14ac:dyDescent="0.2">
      <c r="A836" s="36" t="s">
        <v>1671</v>
      </c>
      <c r="B836" s="178" t="s">
        <v>1672</v>
      </c>
      <c r="C836" s="179" t="s">
        <v>1671</v>
      </c>
      <c r="D836" s="263">
        <v>0</v>
      </c>
      <c r="E836" s="263">
        <v>0</v>
      </c>
      <c r="F836" s="190" t="str">
        <f t="shared" si="15"/>
        <v>-</v>
      </c>
    </row>
    <row r="837" spans="1:6" s="1" customFormat="1" ht="12.75" customHeight="1" x14ac:dyDescent="0.2">
      <c r="A837" s="36" t="s">
        <v>1673</v>
      </c>
      <c r="B837" s="178" t="s">
        <v>1674</v>
      </c>
      <c r="C837" s="179" t="s">
        <v>1673</v>
      </c>
      <c r="D837" s="263">
        <v>0</v>
      </c>
      <c r="E837" s="263">
        <v>0</v>
      </c>
      <c r="F837" s="190" t="str">
        <f t="shared" si="15"/>
        <v>-</v>
      </c>
    </row>
    <row r="838" spans="1:6" s="1" customFormat="1" ht="12.75" customHeight="1" x14ac:dyDescent="0.2">
      <c r="A838" s="36" t="s">
        <v>1675</v>
      </c>
      <c r="B838" s="178" t="s">
        <v>1676</v>
      </c>
      <c r="C838" s="179" t="s">
        <v>1675</v>
      </c>
      <c r="D838" s="263">
        <v>0</v>
      </c>
      <c r="E838" s="263">
        <v>0</v>
      </c>
      <c r="F838" s="190" t="str">
        <f t="shared" si="15"/>
        <v>-</v>
      </c>
    </row>
    <row r="839" spans="1:6" s="1" customFormat="1" ht="12.75" customHeight="1" x14ac:dyDescent="0.2">
      <c r="A839" s="188" t="s">
        <v>1677</v>
      </c>
      <c r="B839" s="92" t="s">
        <v>1678</v>
      </c>
      <c r="C839" s="101" t="s">
        <v>1677</v>
      </c>
      <c r="D839" s="125">
        <v>0</v>
      </c>
      <c r="E839" s="125">
        <v>0</v>
      </c>
      <c r="F839" s="126" t="str">
        <f t="shared" si="15"/>
        <v>-</v>
      </c>
    </row>
    <row r="840" spans="1:6" s="1" customFormat="1" ht="12.75" customHeight="1" x14ac:dyDescent="0.2">
      <c r="A840" s="188" t="s">
        <v>1679</v>
      </c>
      <c r="B840" s="92" t="s">
        <v>1680</v>
      </c>
      <c r="C840" s="101" t="s">
        <v>1679</v>
      </c>
      <c r="D840" s="125">
        <v>0</v>
      </c>
      <c r="E840" s="125">
        <v>0</v>
      </c>
      <c r="F840" s="126" t="str">
        <f t="shared" si="15"/>
        <v>-</v>
      </c>
    </row>
    <row r="841" spans="1:6" s="1" customFormat="1" ht="12.75" customHeight="1" x14ac:dyDescent="0.2">
      <c r="A841" s="188" t="s">
        <v>1681</v>
      </c>
      <c r="B841" s="92" t="s">
        <v>1682</v>
      </c>
      <c r="C841" s="101" t="s">
        <v>1681</v>
      </c>
      <c r="D841" s="125">
        <v>0</v>
      </c>
      <c r="E841" s="125">
        <v>0</v>
      </c>
      <c r="F841" s="126" t="str">
        <f t="shared" si="15"/>
        <v>-</v>
      </c>
    </row>
    <row r="842" spans="1:6" s="1" customFormat="1" ht="12.75" customHeight="1" x14ac:dyDescent="0.2">
      <c r="A842" s="188" t="s">
        <v>1683</v>
      </c>
      <c r="B842" s="92" t="s">
        <v>1684</v>
      </c>
      <c r="C842" s="101" t="s">
        <v>1683</v>
      </c>
      <c r="D842" s="125">
        <v>0</v>
      </c>
      <c r="E842" s="125">
        <v>0</v>
      </c>
      <c r="F842" s="126" t="str">
        <f t="shared" si="15"/>
        <v>-</v>
      </c>
    </row>
    <row r="843" spans="1:6" s="1" customFormat="1" ht="12.75" customHeight="1" x14ac:dyDescent="0.2">
      <c r="A843" s="188" t="s">
        <v>1685</v>
      </c>
      <c r="B843" s="92" t="s">
        <v>1686</v>
      </c>
      <c r="C843" s="101" t="s">
        <v>1685</v>
      </c>
      <c r="D843" s="125">
        <v>1565</v>
      </c>
      <c r="E843" s="125">
        <v>3439</v>
      </c>
      <c r="F843" s="126">
        <f t="shared" si="15"/>
        <v>219.7444089456869</v>
      </c>
    </row>
    <row r="844" spans="1:6" s="1" customFormat="1" ht="12.75" customHeight="1" x14ac:dyDescent="0.2">
      <c r="A844" s="188" t="s">
        <v>1687</v>
      </c>
      <c r="B844" s="92" t="s">
        <v>1688</v>
      </c>
      <c r="C844" s="101" t="s">
        <v>1687</v>
      </c>
      <c r="D844" s="125">
        <v>0</v>
      </c>
      <c r="E844" s="125">
        <v>0</v>
      </c>
      <c r="F844" s="126" t="str">
        <f t="shared" si="15"/>
        <v>-</v>
      </c>
    </row>
    <row r="845" spans="1:6" s="1" customFormat="1" ht="12.75" customHeight="1" x14ac:dyDescent="0.2">
      <c r="A845" s="188" t="s">
        <v>1689</v>
      </c>
      <c r="B845" s="92" t="s">
        <v>1690</v>
      </c>
      <c r="C845" s="101" t="s">
        <v>1689</v>
      </c>
      <c r="D845" s="125">
        <v>0</v>
      </c>
      <c r="E845" s="125">
        <v>0</v>
      </c>
      <c r="F845" s="126" t="str">
        <f t="shared" ref="F845:F908" si="16">IF(D845&lt;&gt;0,IF(E845/D845&gt;=100,"&gt;&gt;100",E845/D845*100),"-")</f>
        <v>-</v>
      </c>
    </row>
    <row r="846" spans="1:6" s="1" customFormat="1" ht="12.75" customHeight="1" x14ac:dyDescent="0.2">
      <c r="A846" s="188" t="s">
        <v>1691</v>
      </c>
      <c r="B846" s="92" t="s">
        <v>1692</v>
      </c>
      <c r="C846" s="101" t="s">
        <v>1691</v>
      </c>
      <c r="D846" s="125">
        <v>16146.4</v>
      </c>
      <c r="E846" s="125">
        <v>14533.8</v>
      </c>
      <c r="F846" s="126">
        <f t="shared" si="16"/>
        <v>90.012634395283158</v>
      </c>
    </row>
    <row r="847" spans="1:6" s="1" customFormat="1" ht="22.9" customHeight="1" x14ac:dyDescent="0.2">
      <c r="A847" s="188" t="s">
        <v>1693</v>
      </c>
      <c r="B847" s="99" t="s">
        <v>1694</v>
      </c>
      <c r="C847" s="101" t="s">
        <v>1693</v>
      </c>
      <c r="D847" s="125">
        <v>0</v>
      </c>
      <c r="E847" s="125">
        <v>0</v>
      </c>
      <c r="F847" s="126" t="str">
        <f t="shared" si="16"/>
        <v>-</v>
      </c>
    </row>
    <row r="848" spans="1:6" s="1" customFormat="1" ht="12.75" customHeight="1" x14ac:dyDescent="0.2">
      <c r="A848" s="188" t="s">
        <v>1695</v>
      </c>
      <c r="B848" s="92" t="s">
        <v>1696</v>
      </c>
      <c r="C848" s="101" t="s">
        <v>1695</v>
      </c>
      <c r="D848" s="125">
        <v>25550.61</v>
      </c>
      <c r="E848" s="125">
        <v>32571.15</v>
      </c>
      <c r="F848" s="126">
        <f t="shared" si="16"/>
        <v>127.47699565685515</v>
      </c>
    </row>
    <row r="849" spans="1:6" s="1" customFormat="1" ht="12.75" customHeight="1" x14ac:dyDescent="0.2">
      <c r="A849" s="188" t="s">
        <v>1697</v>
      </c>
      <c r="B849" s="92" t="s">
        <v>1698</v>
      </c>
      <c r="C849" s="101" t="s">
        <v>1697</v>
      </c>
      <c r="D849" s="125">
        <v>0</v>
      </c>
      <c r="E849" s="125">
        <v>0</v>
      </c>
      <c r="F849" s="126" t="str">
        <f t="shared" si="16"/>
        <v>-</v>
      </c>
    </row>
    <row r="850" spans="1:6" s="1" customFormat="1" ht="12.75" customHeight="1" x14ac:dyDescent="0.2">
      <c r="A850" s="188" t="s">
        <v>1699</v>
      </c>
      <c r="B850" s="92" t="s">
        <v>1700</v>
      </c>
      <c r="C850" s="101" t="s">
        <v>1699</v>
      </c>
      <c r="D850" s="125">
        <v>1950</v>
      </c>
      <c r="E850" s="125">
        <v>0</v>
      </c>
      <c r="F850" s="126">
        <f t="shared" si="16"/>
        <v>0</v>
      </c>
    </row>
    <row r="851" spans="1:6" s="1" customFormat="1" ht="12.75" customHeight="1" x14ac:dyDescent="0.2">
      <c r="A851" s="188" t="s">
        <v>1701</v>
      </c>
      <c r="B851" s="92" t="s">
        <v>1702</v>
      </c>
      <c r="C851" s="101" t="s">
        <v>1701</v>
      </c>
      <c r="D851" s="125">
        <v>0</v>
      </c>
      <c r="E851" s="125">
        <v>0</v>
      </c>
      <c r="F851" s="126" t="str">
        <f t="shared" si="16"/>
        <v>-</v>
      </c>
    </row>
    <row r="852" spans="1:6" s="1" customFormat="1" ht="12.75" customHeight="1" x14ac:dyDescent="0.2">
      <c r="A852" s="188" t="s">
        <v>1703</v>
      </c>
      <c r="B852" s="92" t="s">
        <v>1680</v>
      </c>
      <c r="C852" s="101" t="s">
        <v>1703</v>
      </c>
      <c r="D852" s="125">
        <v>0</v>
      </c>
      <c r="E852" s="125">
        <v>0</v>
      </c>
      <c r="F852" s="126" t="str">
        <f t="shared" si="16"/>
        <v>-</v>
      </c>
    </row>
    <row r="853" spans="1:6" s="1" customFormat="1" ht="12.75" customHeight="1" x14ac:dyDescent="0.2">
      <c r="A853" s="188" t="s">
        <v>1704</v>
      </c>
      <c r="B853" s="92" t="s">
        <v>1705</v>
      </c>
      <c r="C853" s="101" t="s">
        <v>1704</v>
      </c>
      <c r="D853" s="125">
        <v>0</v>
      </c>
      <c r="E853" s="125">
        <v>665</v>
      </c>
      <c r="F853" s="126" t="str">
        <f t="shared" si="16"/>
        <v>-</v>
      </c>
    </row>
    <row r="854" spans="1:6" s="1" customFormat="1" ht="12.75" customHeight="1" x14ac:dyDescent="0.2">
      <c r="A854" s="188" t="s">
        <v>1706</v>
      </c>
      <c r="B854" s="92" t="s">
        <v>1707</v>
      </c>
      <c r="C854" s="101" t="s">
        <v>1706</v>
      </c>
      <c r="D854" s="125">
        <v>0</v>
      </c>
      <c r="E854" s="125">
        <v>0</v>
      </c>
      <c r="F854" s="126" t="str">
        <f t="shared" si="16"/>
        <v>-</v>
      </c>
    </row>
    <row r="855" spans="1:6" s="1" customFormat="1" ht="12.75" customHeight="1" x14ac:dyDescent="0.2">
      <c r="A855" s="188" t="s">
        <v>1708</v>
      </c>
      <c r="B855" s="92" t="s">
        <v>1709</v>
      </c>
      <c r="C855" s="101" t="s">
        <v>1708</v>
      </c>
      <c r="D855" s="125">
        <v>0</v>
      </c>
      <c r="E855" s="125">
        <v>0</v>
      </c>
      <c r="F855" s="126" t="str">
        <f t="shared" si="16"/>
        <v>-</v>
      </c>
    </row>
    <row r="856" spans="1:6" s="1" customFormat="1" ht="12.75" customHeight="1" x14ac:dyDescent="0.2">
      <c r="A856" s="188" t="s">
        <v>1710</v>
      </c>
      <c r="B856" s="92" t="s">
        <v>1711</v>
      </c>
      <c r="C856" s="101" t="s">
        <v>1710</v>
      </c>
      <c r="D856" s="125">
        <v>0</v>
      </c>
      <c r="E856" s="125">
        <v>0</v>
      </c>
      <c r="F856" s="126" t="str">
        <f t="shared" si="16"/>
        <v>-</v>
      </c>
    </row>
    <row r="857" spans="1:6" s="1" customFormat="1" ht="12.75" customHeight="1" x14ac:dyDescent="0.2">
      <c r="A857" s="188" t="s">
        <v>1712</v>
      </c>
      <c r="B857" s="92" t="s">
        <v>1713</v>
      </c>
      <c r="C857" s="101" t="s">
        <v>1712</v>
      </c>
      <c r="D857" s="125">
        <v>0</v>
      </c>
      <c r="E857" s="125">
        <v>0</v>
      </c>
      <c r="F857" s="126" t="str">
        <f t="shared" si="16"/>
        <v>-</v>
      </c>
    </row>
    <row r="858" spans="1:6" s="1" customFormat="1" ht="12.75" customHeight="1" x14ac:dyDescent="0.2">
      <c r="A858" s="188" t="s">
        <v>1714</v>
      </c>
      <c r="B858" s="92" t="s">
        <v>1715</v>
      </c>
      <c r="C858" s="101" t="s">
        <v>1714</v>
      </c>
      <c r="D858" s="125">
        <v>0</v>
      </c>
      <c r="E858" s="125">
        <v>0</v>
      </c>
      <c r="F858" s="126" t="str">
        <f t="shared" si="16"/>
        <v>-</v>
      </c>
    </row>
    <row r="859" spans="1:6" s="1" customFormat="1" ht="12.75" customHeight="1" x14ac:dyDescent="0.2">
      <c r="A859" s="188" t="s">
        <v>1716</v>
      </c>
      <c r="B859" s="92" t="s">
        <v>1717</v>
      </c>
      <c r="C859" s="101" t="s">
        <v>1716</v>
      </c>
      <c r="D859" s="125">
        <v>0</v>
      </c>
      <c r="E859" s="125">
        <v>0</v>
      </c>
      <c r="F859" s="126" t="str">
        <f t="shared" si="16"/>
        <v>-</v>
      </c>
    </row>
    <row r="860" spans="1:6" s="1" customFormat="1" ht="12.75" customHeight="1" x14ac:dyDescent="0.2">
      <c r="A860" s="188" t="s">
        <v>1718</v>
      </c>
      <c r="B860" s="92" t="s">
        <v>1719</v>
      </c>
      <c r="C860" s="101" t="s">
        <v>1718</v>
      </c>
      <c r="D860" s="125">
        <v>0</v>
      </c>
      <c r="E860" s="125">
        <v>0</v>
      </c>
      <c r="F860" s="126" t="str">
        <f t="shared" si="16"/>
        <v>-</v>
      </c>
    </row>
    <row r="861" spans="1:6" s="1" customFormat="1" ht="12.75" customHeight="1" x14ac:dyDescent="0.2">
      <c r="A861" s="188" t="s">
        <v>1720</v>
      </c>
      <c r="B861" s="92" t="s">
        <v>1721</v>
      </c>
      <c r="C861" s="101" t="s">
        <v>1720</v>
      </c>
      <c r="D861" s="125">
        <v>0</v>
      </c>
      <c r="E861" s="125">
        <v>0</v>
      </c>
      <c r="F861" s="126" t="str">
        <f t="shared" si="16"/>
        <v>-</v>
      </c>
    </row>
    <row r="862" spans="1:6" s="1" customFormat="1" ht="12.75" customHeight="1" x14ac:dyDescent="0.2">
      <c r="A862" s="188" t="s">
        <v>1722</v>
      </c>
      <c r="B862" s="92" t="s">
        <v>1723</v>
      </c>
      <c r="C862" s="101" t="s">
        <v>1722</v>
      </c>
      <c r="D862" s="125">
        <v>0</v>
      </c>
      <c r="E862" s="125">
        <v>0</v>
      </c>
      <c r="F862" s="126" t="str">
        <f t="shared" si="16"/>
        <v>-</v>
      </c>
    </row>
    <row r="863" spans="1:6" s="1" customFormat="1" ht="12.75" customHeight="1" x14ac:dyDescent="0.2">
      <c r="A863" s="188" t="s">
        <v>1724</v>
      </c>
      <c r="B863" s="92" t="s">
        <v>1725</v>
      </c>
      <c r="C863" s="101" t="s">
        <v>1724</v>
      </c>
      <c r="D863" s="125">
        <v>0</v>
      </c>
      <c r="E863" s="125">
        <v>0</v>
      </c>
      <c r="F863" s="126" t="str">
        <f t="shared" si="16"/>
        <v>-</v>
      </c>
    </row>
    <row r="864" spans="1:6" s="1" customFormat="1" ht="12.75" customHeight="1" x14ac:dyDescent="0.2">
      <c r="A864" s="188" t="s">
        <v>1726</v>
      </c>
      <c r="B864" s="92" t="s">
        <v>1727</v>
      </c>
      <c r="C864" s="101" t="s">
        <v>1726</v>
      </c>
      <c r="D864" s="125">
        <v>0</v>
      </c>
      <c r="E864" s="125">
        <v>0</v>
      </c>
      <c r="F864" s="126" t="str">
        <f t="shared" si="16"/>
        <v>-</v>
      </c>
    </row>
    <row r="865" spans="1:6" s="1" customFormat="1" ht="12.75" customHeight="1" x14ac:dyDescent="0.2">
      <c r="A865" s="188" t="s">
        <v>1728</v>
      </c>
      <c r="B865" s="92" t="s">
        <v>1729</v>
      </c>
      <c r="C865" s="101" t="s">
        <v>1728</v>
      </c>
      <c r="D865" s="125">
        <v>0</v>
      </c>
      <c r="E865" s="125">
        <v>0</v>
      </c>
      <c r="F865" s="126" t="str">
        <f t="shared" si="16"/>
        <v>-</v>
      </c>
    </row>
    <row r="866" spans="1:6" s="1" customFormat="1" ht="12.75" customHeight="1" x14ac:dyDescent="0.2">
      <c r="A866" s="188" t="s">
        <v>1730</v>
      </c>
      <c r="B866" s="92" t="s">
        <v>1731</v>
      </c>
      <c r="C866" s="101" t="s">
        <v>1730</v>
      </c>
      <c r="D866" s="125">
        <v>0</v>
      </c>
      <c r="E866" s="125">
        <v>0</v>
      </c>
      <c r="F866" s="126" t="str">
        <f t="shared" si="16"/>
        <v>-</v>
      </c>
    </row>
    <row r="867" spans="1:6" s="1" customFormat="1" ht="12.75" customHeight="1" x14ac:dyDescent="0.2">
      <c r="A867" s="188" t="s">
        <v>1732</v>
      </c>
      <c r="B867" s="92" t="s">
        <v>1733</v>
      </c>
      <c r="C867" s="101" t="s">
        <v>1732</v>
      </c>
      <c r="D867" s="125">
        <v>0</v>
      </c>
      <c r="E867" s="125">
        <v>0</v>
      </c>
      <c r="F867" s="126" t="str">
        <f t="shared" si="16"/>
        <v>-</v>
      </c>
    </row>
    <row r="868" spans="1:6" s="1" customFormat="1" ht="12.75" customHeight="1" x14ac:dyDescent="0.2">
      <c r="A868" s="188" t="s">
        <v>1734</v>
      </c>
      <c r="B868" s="92" t="s">
        <v>1735</v>
      </c>
      <c r="C868" s="101" t="s">
        <v>1734</v>
      </c>
      <c r="D868" s="125">
        <v>0</v>
      </c>
      <c r="E868" s="125">
        <v>0</v>
      </c>
      <c r="F868" s="126" t="str">
        <f t="shared" si="16"/>
        <v>-</v>
      </c>
    </row>
    <row r="869" spans="1:6" s="1" customFormat="1" ht="12.75" customHeight="1" x14ac:dyDescent="0.2">
      <c r="A869" s="188" t="s">
        <v>1736</v>
      </c>
      <c r="B869" s="92" t="s">
        <v>1737</v>
      </c>
      <c r="C869" s="101" t="s">
        <v>1736</v>
      </c>
      <c r="D869" s="125">
        <v>0</v>
      </c>
      <c r="E869" s="125">
        <v>0</v>
      </c>
      <c r="F869" s="126" t="str">
        <f t="shared" si="16"/>
        <v>-</v>
      </c>
    </row>
    <row r="870" spans="1:6" s="1" customFormat="1" ht="22.9" customHeight="1" x14ac:dyDescent="0.2">
      <c r="A870" s="188" t="s">
        <v>1738</v>
      </c>
      <c r="B870" s="92" t="s">
        <v>1739</v>
      </c>
      <c r="C870" s="101" t="s">
        <v>1738</v>
      </c>
      <c r="D870" s="125">
        <v>0</v>
      </c>
      <c r="E870" s="125">
        <v>0</v>
      </c>
      <c r="F870" s="126" t="str">
        <f t="shared" si="16"/>
        <v>-</v>
      </c>
    </row>
    <row r="871" spans="1:6" s="1" customFormat="1" ht="22.9" customHeight="1" x14ac:dyDescent="0.2">
      <c r="A871" s="188" t="s">
        <v>1740</v>
      </c>
      <c r="B871" s="92" t="s">
        <v>1741</v>
      </c>
      <c r="C871" s="101" t="s">
        <v>1740</v>
      </c>
      <c r="D871" s="125">
        <v>0</v>
      </c>
      <c r="E871" s="125">
        <v>0</v>
      </c>
      <c r="F871" s="126" t="str">
        <f t="shared" si="16"/>
        <v>-</v>
      </c>
    </row>
    <row r="872" spans="1:6" s="1" customFormat="1" ht="12.75" customHeight="1" x14ac:dyDescent="0.2">
      <c r="A872" s="188" t="s">
        <v>1742</v>
      </c>
      <c r="B872" s="92" t="s">
        <v>1743</v>
      </c>
      <c r="C872" s="101" t="s">
        <v>1742</v>
      </c>
      <c r="D872" s="125">
        <v>0</v>
      </c>
      <c r="E872" s="125">
        <v>0</v>
      </c>
      <c r="F872" s="126" t="str">
        <f t="shared" si="16"/>
        <v>-</v>
      </c>
    </row>
    <row r="873" spans="1:6" s="1" customFormat="1" ht="22.9" customHeight="1" x14ac:dyDescent="0.2">
      <c r="A873" s="188" t="s">
        <v>1744</v>
      </c>
      <c r="B873" s="92" t="s">
        <v>1745</v>
      </c>
      <c r="C873" s="101" t="s">
        <v>1744</v>
      </c>
      <c r="D873" s="125">
        <v>0</v>
      </c>
      <c r="E873" s="125">
        <v>0</v>
      </c>
      <c r="F873" s="126" t="str">
        <f t="shared" si="16"/>
        <v>-</v>
      </c>
    </row>
    <row r="874" spans="1:6" s="1" customFormat="1" ht="12.75" customHeight="1" x14ac:dyDescent="0.2">
      <c r="A874" s="188" t="s">
        <v>1746</v>
      </c>
      <c r="B874" s="92" t="s">
        <v>1747</v>
      </c>
      <c r="C874" s="101" t="s">
        <v>1746</v>
      </c>
      <c r="D874" s="125">
        <v>0</v>
      </c>
      <c r="E874" s="125">
        <v>0</v>
      </c>
      <c r="F874" s="126" t="str">
        <f t="shared" si="16"/>
        <v>-</v>
      </c>
    </row>
    <row r="875" spans="1:6" s="1" customFormat="1" ht="12" customHeight="1" x14ac:dyDescent="0.2">
      <c r="A875" s="188" t="s">
        <v>1748</v>
      </c>
      <c r="B875" s="92" t="s">
        <v>1749</v>
      </c>
      <c r="C875" s="101" t="s">
        <v>1748</v>
      </c>
      <c r="D875" s="125">
        <v>0</v>
      </c>
      <c r="E875" s="125">
        <v>0</v>
      </c>
      <c r="F875" s="126" t="str">
        <f t="shared" si="16"/>
        <v>-</v>
      </c>
    </row>
    <row r="876" spans="1:6" s="1" customFormat="1" ht="22.9" customHeight="1" x14ac:dyDescent="0.2">
      <c r="A876" s="188" t="s">
        <v>1750</v>
      </c>
      <c r="B876" s="92" t="s">
        <v>1751</v>
      </c>
      <c r="C876" s="101" t="s">
        <v>1750</v>
      </c>
      <c r="D876" s="125">
        <v>0</v>
      </c>
      <c r="E876" s="125">
        <v>0</v>
      </c>
      <c r="F876" s="126" t="str">
        <f t="shared" si="16"/>
        <v>-</v>
      </c>
    </row>
    <row r="877" spans="1:6" s="1" customFormat="1" ht="12.75" customHeight="1" x14ac:dyDescent="0.2">
      <c r="A877" s="188" t="s">
        <v>1752</v>
      </c>
      <c r="B877" s="92" t="s">
        <v>1753</v>
      </c>
      <c r="C877" s="101" t="s">
        <v>1752</v>
      </c>
      <c r="D877" s="125">
        <v>0</v>
      </c>
      <c r="E877" s="125">
        <v>0</v>
      </c>
      <c r="F877" s="126" t="str">
        <f t="shared" si="16"/>
        <v>-</v>
      </c>
    </row>
    <row r="878" spans="1:6" s="1" customFormat="1" ht="12.75" customHeight="1" x14ac:dyDescent="0.2">
      <c r="A878" s="188" t="s">
        <v>1754</v>
      </c>
      <c r="B878" s="92" t="s">
        <v>1755</v>
      </c>
      <c r="C878" s="101" t="s">
        <v>1754</v>
      </c>
      <c r="D878" s="125">
        <v>0</v>
      </c>
      <c r="E878" s="125">
        <v>0</v>
      </c>
      <c r="F878" s="126" t="str">
        <f t="shared" si="16"/>
        <v>-</v>
      </c>
    </row>
    <row r="879" spans="1:6" s="1" customFormat="1" ht="22.9" customHeight="1" x14ac:dyDescent="0.2">
      <c r="A879" s="188" t="s">
        <v>1756</v>
      </c>
      <c r="B879" s="99" t="s">
        <v>1757</v>
      </c>
      <c r="C879" s="101" t="s">
        <v>1756</v>
      </c>
      <c r="D879" s="125">
        <v>0</v>
      </c>
      <c r="E879" s="125">
        <v>0</v>
      </c>
      <c r="F879" s="126" t="str">
        <f t="shared" si="16"/>
        <v>-</v>
      </c>
    </row>
    <row r="880" spans="1:6" s="1" customFormat="1" ht="22.9" customHeight="1" x14ac:dyDescent="0.2">
      <c r="A880" s="188" t="s">
        <v>1758</v>
      </c>
      <c r="B880" s="99" t="s">
        <v>1759</v>
      </c>
      <c r="C880" s="101" t="s">
        <v>1758</v>
      </c>
      <c r="D880" s="125">
        <v>0</v>
      </c>
      <c r="E880" s="125">
        <v>0</v>
      </c>
      <c r="F880" s="126" t="str">
        <f t="shared" si="16"/>
        <v>-</v>
      </c>
    </row>
    <row r="881" spans="1:6" s="1" customFormat="1" ht="22.9" customHeight="1" x14ac:dyDescent="0.2">
      <c r="A881" s="188" t="s">
        <v>1760</v>
      </c>
      <c r="B881" s="92" t="s">
        <v>1761</v>
      </c>
      <c r="C881" s="101" t="s">
        <v>1760</v>
      </c>
      <c r="D881" s="125">
        <v>0</v>
      </c>
      <c r="E881" s="125">
        <v>0</v>
      </c>
      <c r="F881" s="126" t="str">
        <f t="shared" si="16"/>
        <v>-</v>
      </c>
    </row>
    <row r="882" spans="1:6" s="1" customFormat="1" ht="22.9" customHeight="1" x14ac:dyDescent="0.2">
      <c r="A882" s="188" t="s">
        <v>1762</v>
      </c>
      <c r="B882" s="99" t="s">
        <v>1763</v>
      </c>
      <c r="C882" s="101" t="s">
        <v>1762</v>
      </c>
      <c r="D882" s="125">
        <v>0</v>
      </c>
      <c r="E882" s="125">
        <v>0</v>
      </c>
      <c r="F882" s="126" t="str">
        <f t="shared" si="16"/>
        <v>-</v>
      </c>
    </row>
    <row r="883" spans="1:6" s="1" customFormat="1" ht="22.9" customHeight="1" x14ac:dyDescent="0.2">
      <c r="A883" s="188" t="s">
        <v>1764</v>
      </c>
      <c r="B883" s="92" t="s">
        <v>1765</v>
      </c>
      <c r="C883" s="101" t="s">
        <v>1764</v>
      </c>
      <c r="D883" s="125">
        <v>0</v>
      </c>
      <c r="E883" s="125">
        <v>0</v>
      </c>
      <c r="F883" s="126" t="str">
        <f t="shared" si="16"/>
        <v>-</v>
      </c>
    </row>
    <row r="884" spans="1:6" s="1" customFormat="1" ht="12.75" customHeight="1" x14ac:dyDescent="0.2">
      <c r="A884" s="188" t="s">
        <v>1766</v>
      </c>
      <c r="B884" s="92" t="s">
        <v>1767</v>
      </c>
      <c r="C884" s="101" t="s">
        <v>1766</v>
      </c>
      <c r="D884" s="125">
        <v>0</v>
      </c>
      <c r="E884" s="125">
        <v>0</v>
      </c>
      <c r="F884" s="126" t="str">
        <f t="shared" si="16"/>
        <v>-</v>
      </c>
    </row>
    <row r="885" spans="1:6" s="1" customFormat="1" ht="12.75" customHeight="1" x14ac:dyDescent="0.2">
      <c r="A885" s="188" t="s">
        <v>1768</v>
      </c>
      <c r="B885" s="92" t="s">
        <v>1769</v>
      </c>
      <c r="C885" s="101" t="s">
        <v>1768</v>
      </c>
      <c r="D885" s="125">
        <v>0</v>
      </c>
      <c r="E885" s="125">
        <v>0</v>
      </c>
      <c r="F885" s="126" t="str">
        <f t="shared" si="16"/>
        <v>-</v>
      </c>
    </row>
    <row r="886" spans="1:6" s="1" customFormat="1" ht="12.75" customHeight="1" x14ac:dyDescent="0.2">
      <c r="A886" s="188" t="s">
        <v>1770</v>
      </c>
      <c r="B886" s="92" t="s">
        <v>1771</v>
      </c>
      <c r="C886" s="101" t="s">
        <v>1770</v>
      </c>
      <c r="D886" s="125">
        <v>0</v>
      </c>
      <c r="E886" s="125">
        <v>0</v>
      </c>
      <c r="F886" s="126" t="str">
        <f t="shared" si="16"/>
        <v>-</v>
      </c>
    </row>
    <row r="887" spans="1:6" s="1" customFormat="1" ht="12.75" customHeight="1" x14ac:dyDescent="0.2">
      <c r="A887" s="188" t="s">
        <v>1772</v>
      </c>
      <c r="B887" s="92" t="s">
        <v>1773</v>
      </c>
      <c r="C887" s="101" t="s">
        <v>1772</v>
      </c>
      <c r="D887" s="125">
        <v>0</v>
      </c>
      <c r="E887" s="125">
        <v>0</v>
      </c>
      <c r="F887" s="126" t="str">
        <f t="shared" si="16"/>
        <v>-</v>
      </c>
    </row>
    <row r="888" spans="1:6" s="1" customFormat="1" ht="12.75" customHeight="1" x14ac:dyDescent="0.2">
      <c r="A888" s="188" t="s">
        <v>1774</v>
      </c>
      <c r="B888" s="92" t="s">
        <v>1775</v>
      </c>
      <c r="C888" s="101" t="s">
        <v>1774</v>
      </c>
      <c r="D888" s="125">
        <v>0</v>
      </c>
      <c r="E888" s="125">
        <v>0</v>
      </c>
      <c r="F888" s="126" t="str">
        <f t="shared" si="16"/>
        <v>-</v>
      </c>
    </row>
    <row r="889" spans="1:6" s="1" customFormat="1" ht="12.75" customHeight="1" x14ac:dyDescent="0.2">
      <c r="A889" s="188" t="s">
        <v>1776</v>
      </c>
      <c r="B889" s="92" t="s">
        <v>1777</v>
      </c>
      <c r="C889" s="101" t="s">
        <v>1776</v>
      </c>
      <c r="D889" s="125">
        <v>0</v>
      </c>
      <c r="E889" s="125">
        <v>0</v>
      </c>
      <c r="F889" s="126" t="str">
        <f t="shared" si="16"/>
        <v>-</v>
      </c>
    </row>
    <row r="890" spans="1:6" s="1" customFormat="1" ht="12.75" customHeight="1" x14ac:dyDescent="0.2">
      <c r="A890" s="188" t="s">
        <v>1778</v>
      </c>
      <c r="B890" s="92" t="s">
        <v>1779</v>
      </c>
      <c r="C890" s="101" t="s">
        <v>1778</v>
      </c>
      <c r="D890" s="125">
        <v>0</v>
      </c>
      <c r="E890" s="125">
        <v>0</v>
      </c>
      <c r="F890" s="126" t="str">
        <f t="shared" si="16"/>
        <v>-</v>
      </c>
    </row>
    <row r="891" spans="1:6" s="1" customFormat="1" ht="12.75" customHeight="1" x14ac:dyDescent="0.2">
      <c r="A891" s="188" t="s">
        <v>1780</v>
      </c>
      <c r="B891" s="92" t="s">
        <v>1781</v>
      </c>
      <c r="C891" s="101" t="s">
        <v>1780</v>
      </c>
      <c r="D891" s="125">
        <v>0</v>
      </c>
      <c r="E891" s="125">
        <v>0</v>
      </c>
      <c r="F891" s="126" t="str">
        <f t="shared" si="16"/>
        <v>-</v>
      </c>
    </row>
    <row r="892" spans="1:6" s="1" customFormat="1" ht="12.75" customHeight="1" x14ac:dyDescent="0.2">
      <c r="A892" s="188" t="s">
        <v>1782</v>
      </c>
      <c r="B892" s="92" t="s">
        <v>1783</v>
      </c>
      <c r="C892" s="101" t="s">
        <v>1782</v>
      </c>
      <c r="D892" s="125">
        <v>0</v>
      </c>
      <c r="E892" s="125">
        <v>0</v>
      </c>
      <c r="F892" s="126" t="str">
        <f t="shared" si="16"/>
        <v>-</v>
      </c>
    </row>
    <row r="893" spans="1:6" s="1" customFormat="1" ht="12.75" customHeight="1" x14ac:dyDescent="0.2">
      <c r="A893" s="188" t="s">
        <v>1784</v>
      </c>
      <c r="B893" s="92" t="s">
        <v>1785</v>
      </c>
      <c r="C893" s="101" t="s">
        <v>1784</v>
      </c>
      <c r="D893" s="125">
        <v>0</v>
      </c>
      <c r="E893" s="125">
        <v>0</v>
      </c>
      <c r="F893" s="126" t="str">
        <f t="shared" si="16"/>
        <v>-</v>
      </c>
    </row>
    <row r="894" spans="1:6" s="1" customFormat="1" ht="12.75" customHeight="1" x14ac:dyDescent="0.2">
      <c r="A894" s="188" t="s">
        <v>1786</v>
      </c>
      <c r="B894" s="92" t="s">
        <v>1787</v>
      </c>
      <c r="C894" s="101" t="s">
        <v>1786</v>
      </c>
      <c r="D894" s="125">
        <v>0</v>
      </c>
      <c r="E894" s="125">
        <v>0</v>
      </c>
      <c r="F894" s="126" t="str">
        <f t="shared" si="16"/>
        <v>-</v>
      </c>
    </row>
    <row r="895" spans="1:6" s="1" customFormat="1" ht="12.75" customHeight="1" x14ac:dyDescent="0.2">
      <c r="A895" s="188" t="s">
        <v>1788</v>
      </c>
      <c r="B895" s="92" t="s">
        <v>1789</v>
      </c>
      <c r="C895" s="101" t="s">
        <v>1788</v>
      </c>
      <c r="D895" s="125">
        <v>0</v>
      </c>
      <c r="E895" s="125">
        <v>0</v>
      </c>
      <c r="F895" s="126" t="str">
        <f t="shared" si="16"/>
        <v>-</v>
      </c>
    </row>
    <row r="896" spans="1:6" s="1" customFormat="1" ht="22.9" customHeight="1" x14ac:dyDescent="0.2">
      <c r="A896" s="36" t="s">
        <v>1790</v>
      </c>
      <c r="B896" s="191" t="s">
        <v>1791</v>
      </c>
      <c r="C896" s="179" t="s">
        <v>1790</v>
      </c>
      <c r="D896" s="263">
        <v>0</v>
      </c>
      <c r="E896" s="263">
        <v>0</v>
      </c>
      <c r="F896" s="190" t="str">
        <f t="shared" si="16"/>
        <v>-</v>
      </c>
    </row>
    <row r="897" spans="1:6" s="1" customFormat="1" ht="22.9" customHeight="1" x14ac:dyDescent="0.2">
      <c r="A897" s="36" t="s">
        <v>1792</v>
      </c>
      <c r="B897" s="191" t="s">
        <v>1793</v>
      </c>
      <c r="C897" s="179" t="s">
        <v>1792</v>
      </c>
      <c r="D897" s="263">
        <v>0</v>
      </c>
      <c r="E897" s="263">
        <v>0</v>
      </c>
      <c r="F897" s="190" t="str">
        <f t="shared" si="16"/>
        <v>-</v>
      </c>
    </row>
    <row r="898" spans="1:6" s="1" customFormat="1" ht="12" customHeight="1" x14ac:dyDescent="0.2">
      <c r="A898" s="36" t="s">
        <v>1794</v>
      </c>
      <c r="B898" s="178" t="s">
        <v>1795</v>
      </c>
      <c r="C898" s="179" t="s">
        <v>1794</v>
      </c>
      <c r="D898" s="263">
        <v>0</v>
      </c>
      <c r="E898" s="263">
        <v>0</v>
      </c>
      <c r="F898" s="190" t="str">
        <f t="shared" si="16"/>
        <v>-</v>
      </c>
    </row>
    <row r="899" spans="1:6" s="1" customFormat="1" ht="12" customHeight="1" x14ac:dyDescent="0.2">
      <c r="A899" s="36" t="s">
        <v>1796</v>
      </c>
      <c r="B899" s="178" t="s">
        <v>1797</v>
      </c>
      <c r="C899" s="179" t="s">
        <v>1796</v>
      </c>
      <c r="D899" s="263">
        <v>0</v>
      </c>
      <c r="E899" s="263">
        <v>0</v>
      </c>
      <c r="F899" s="190" t="str">
        <f t="shared" si="16"/>
        <v>-</v>
      </c>
    </row>
    <row r="900" spans="1:6" s="1" customFormat="1" ht="12.75" customHeight="1" x14ac:dyDescent="0.2">
      <c r="A900" s="36" t="s">
        <v>1798</v>
      </c>
      <c r="B900" s="178" t="s">
        <v>1799</v>
      </c>
      <c r="C900" s="179" t="s">
        <v>1798</v>
      </c>
      <c r="D900" s="263">
        <v>0</v>
      </c>
      <c r="E900" s="263">
        <v>0</v>
      </c>
      <c r="F900" s="190" t="str">
        <f t="shared" si="16"/>
        <v>-</v>
      </c>
    </row>
    <row r="901" spans="1:6" s="1" customFormat="1" ht="12.75" customHeight="1" x14ac:dyDescent="0.2">
      <c r="A901" s="36" t="s">
        <v>1800</v>
      </c>
      <c r="B901" s="178" t="s">
        <v>1801</v>
      </c>
      <c r="C901" s="179" t="s">
        <v>1800</v>
      </c>
      <c r="D901" s="263">
        <v>0</v>
      </c>
      <c r="E901" s="263">
        <v>0</v>
      </c>
      <c r="F901" s="190" t="str">
        <f t="shared" si="16"/>
        <v>-</v>
      </c>
    </row>
    <row r="902" spans="1:6" s="1" customFormat="1" ht="12.75" customHeight="1" x14ac:dyDescent="0.2">
      <c r="A902" s="36" t="s">
        <v>1802</v>
      </c>
      <c r="B902" s="178" t="s">
        <v>1803</v>
      </c>
      <c r="C902" s="179" t="s">
        <v>1802</v>
      </c>
      <c r="D902" s="263">
        <v>0</v>
      </c>
      <c r="E902" s="263">
        <v>0</v>
      </c>
      <c r="F902" s="190" t="str">
        <f t="shared" si="16"/>
        <v>-</v>
      </c>
    </row>
    <row r="903" spans="1:6" s="1" customFormat="1" ht="12.75" customHeight="1" x14ac:dyDescent="0.2">
      <c r="A903" s="36" t="s">
        <v>1804</v>
      </c>
      <c r="B903" s="178" t="s">
        <v>1805</v>
      </c>
      <c r="C903" s="179" t="s">
        <v>1804</v>
      </c>
      <c r="D903" s="263">
        <v>0</v>
      </c>
      <c r="E903" s="263">
        <v>0</v>
      </c>
      <c r="F903" s="190" t="str">
        <f t="shared" si="16"/>
        <v>-</v>
      </c>
    </row>
    <row r="904" spans="1:6" s="1" customFormat="1" ht="12.75" customHeight="1" x14ac:dyDescent="0.2">
      <c r="A904" s="36" t="s">
        <v>1806</v>
      </c>
      <c r="B904" s="178" t="s">
        <v>1807</v>
      </c>
      <c r="C904" s="179" t="s">
        <v>1806</v>
      </c>
      <c r="D904" s="263">
        <v>0</v>
      </c>
      <c r="E904" s="263">
        <v>0</v>
      </c>
      <c r="F904" s="190" t="str">
        <f t="shared" si="16"/>
        <v>-</v>
      </c>
    </row>
    <row r="905" spans="1:6" s="1" customFormat="1" ht="12.75" customHeight="1" x14ac:dyDescent="0.2">
      <c r="A905" s="36" t="s">
        <v>1808</v>
      </c>
      <c r="B905" s="178" t="s">
        <v>1809</v>
      </c>
      <c r="C905" s="179" t="s">
        <v>1808</v>
      </c>
      <c r="D905" s="263">
        <v>0</v>
      </c>
      <c r="E905" s="263">
        <v>0</v>
      </c>
      <c r="F905" s="190" t="str">
        <f t="shared" si="16"/>
        <v>-</v>
      </c>
    </row>
    <row r="906" spans="1:6" s="1" customFormat="1" ht="12.75" customHeight="1" x14ac:dyDescent="0.2">
      <c r="A906" s="36" t="s">
        <v>1810</v>
      </c>
      <c r="B906" s="178" t="s">
        <v>1811</v>
      </c>
      <c r="C906" s="179" t="s">
        <v>1810</v>
      </c>
      <c r="D906" s="263">
        <v>0</v>
      </c>
      <c r="E906" s="263">
        <v>0</v>
      </c>
      <c r="F906" s="190" t="str">
        <f t="shared" si="16"/>
        <v>-</v>
      </c>
    </row>
    <row r="907" spans="1:6" s="1" customFormat="1" ht="12.75" customHeight="1" x14ac:dyDescent="0.2">
      <c r="A907" s="36" t="s">
        <v>1812</v>
      </c>
      <c r="B907" s="178" t="s">
        <v>1813</v>
      </c>
      <c r="C907" s="179" t="s">
        <v>1812</v>
      </c>
      <c r="D907" s="263">
        <v>0</v>
      </c>
      <c r="E907" s="263">
        <v>0</v>
      </c>
      <c r="F907" s="190" t="str">
        <f t="shared" si="16"/>
        <v>-</v>
      </c>
    </row>
    <row r="908" spans="1:6" s="1" customFormat="1" ht="12.75" customHeight="1" x14ac:dyDescent="0.2">
      <c r="A908" s="36" t="s">
        <v>1814</v>
      </c>
      <c r="B908" s="178" t="s">
        <v>1815</v>
      </c>
      <c r="C908" s="179" t="s">
        <v>1814</v>
      </c>
      <c r="D908" s="263">
        <v>0</v>
      </c>
      <c r="E908" s="263">
        <v>0</v>
      </c>
      <c r="F908" s="190" t="str">
        <f t="shared" si="16"/>
        <v>-</v>
      </c>
    </row>
    <row r="909" spans="1:6" s="1" customFormat="1" ht="12" customHeight="1" x14ac:dyDescent="0.2">
      <c r="A909" s="36" t="s">
        <v>1816</v>
      </c>
      <c r="B909" s="178" t="s">
        <v>1817</v>
      </c>
      <c r="C909" s="179" t="s">
        <v>1816</v>
      </c>
      <c r="D909" s="263">
        <v>0</v>
      </c>
      <c r="E909" s="263">
        <v>0</v>
      </c>
      <c r="F909" s="190" t="str">
        <f t="shared" ref="F909:F972" si="17">IF(D909&lt;&gt;0,IF(E909/D909&gt;=100,"&gt;&gt;100",E909/D909*100),"-")</f>
        <v>-</v>
      </c>
    </row>
    <row r="910" spans="1:6" s="1" customFormat="1" ht="12" customHeight="1" x14ac:dyDescent="0.2">
      <c r="A910" s="36" t="s">
        <v>1818</v>
      </c>
      <c r="B910" s="178" t="s">
        <v>1819</v>
      </c>
      <c r="C910" s="179" t="s">
        <v>1818</v>
      </c>
      <c r="D910" s="263">
        <v>0</v>
      </c>
      <c r="E910" s="263">
        <v>0</v>
      </c>
      <c r="F910" s="190" t="str">
        <f t="shared" si="17"/>
        <v>-</v>
      </c>
    </row>
    <row r="911" spans="1:6" s="1" customFormat="1" ht="12.75" customHeight="1" x14ac:dyDescent="0.2">
      <c r="A911" s="36" t="s">
        <v>1820</v>
      </c>
      <c r="B911" s="178" t="s">
        <v>1821</v>
      </c>
      <c r="C911" s="179" t="s">
        <v>1820</v>
      </c>
      <c r="D911" s="263">
        <v>0</v>
      </c>
      <c r="E911" s="263">
        <v>0</v>
      </c>
      <c r="F911" s="190" t="str">
        <f t="shared" si="17"/>
        <v>-</v>
      </c>
    </row>
    <row r="912" spans="1:6" s="1" customFormat="1" ht="12" customHeight="1" x14ac:dyDescent="0.2">
      <c r="A912" s="36" t="s">
        <v>1822</v>
      </c>
      <c r="B912" s="178" t="s">
        <v>1823</v>
      </c>
      <c r="C912" s="179" t="s">
        <v>1822</v>
      </c>
      <c r="D912" s="263">
        <v>0</v>
      </c>
      <c r="E912" s="263">
        <v>0</v>
      </c>
      <c r="F912" s="190" t="str">
        <f t="shared" si="17"/>
        <v>-</v>
      </c>
    </row>
    <row r="913" spans="1:6" s="1" customFormat="1" ht="12" customHeight="1" x14ac:dyDescent="0.2">
      <c r="A913" s="36" t="s">
        <v>1824</v>
      </c>
      <c r="B913" s="178" t="s">
        <v>1825</v>
      </c>
      <c r="C913" s="179" t="s">
        <v>1824</v>
      </c>
      <c r="D913" s="263">
        <v>0</v>
      </c>
      <c r="E913" s="263">
        <v>0</v>
      </c>
      <c r="F913" s="190" t="str">
        <f t="shared" si="17"/>
        <v>-</v>
      </c>
    </row>
    <row r="914" spans="1:6" s="1" customFormat="1" ht="12" customHeight="1" x14ac:dyDescent="0.2">
      <c r="A914" s="36" t="s">
        <v>1826</v>
      </c>
      <c r="B914" s="178" t="s">
        <v>1827</v>
      </c>
      <c r="C914" s="179" t="s">
        <v>1826</v>
      </c>
      <c r="D914" s="263">
        <v>0</v>
      </c>
      <c r="E914" s="263">
        <v>0</v>
      </c>
      <c r="F914" s="190" t="str">
        <f t="shared" si="17"/>
        <v>-</v>
      </c>
    </row>
    <row r="915" spans="1:6" s="1" customFormat="1" ht="22.9" customHeight="1" x14ac:dyDescent="0.2">
      <c r="A915" s="36" t="s">
        <v>1828</v>
      </c>
      <c r="B915" s="178" t="s">
        <v>1829</v>
      </c>
      <c r="C915" s="179" t="s">
        <v>1828</v>
      </c>
      <c r="D915" s="263">
        <v>0</v>
      </c>
      <c r="E915" s="263">
        <v>0</v>
      </c>
      <c r="F915" s="190" t="str">
        <f t="shared" si="17"/>
        <v>-</v>
      </c>
    </row>
    <row r="916" spans="1:6" s="1" customFormat="1" ht="22.9" customHeight="1" x14ac:dyDescent="0.2">
      <c r="A916" s="36" t="s">
        <v>1830</v>
      </c>
      <c r="B916" s="191" t="s">
        <v>1831</v>
      </c>
      <c r="C916" s="179" t="s">
        <v>1830</v>
      </c>
      <c r="D916" s="263">
        <v>0</v>
      </c>
      <c r="E916" s="263">
        <v>0</v>
      </c>
      <c r="F916" s="190" t="str">
        <f t="shared" si="17"/>
        <v>-</v>
      </c>
    </row>
    <row r="917" spans="1:6" s="1" customFormat="1" ht="22.9" customHeight="1" x14ac:dyDescent="0.2">
      <c r="A917" s="36" t="s">
        <v>1832</v>
      </c>
      <c r="B917" s="191" t="s">
        <v>1833</v>
      </c>
      <c r="C917" s="179" t="s">
        <v>1832</v>
      </c>
      <c r="D917" s="263">
        <v>0</v>
      </c>
      <c r="E917" s="263">
        <v>0</v>
      </c>
      <c r="F917" s="190" t="str">
        <f t="shared" si="17"/>
        <v>-</v>
      </c>
    </row>
    <row r="918" spans="1:6" s="1" customFormat="1" ht="12.75" customHeight="1" x14ac:dyDescent="0.2">
      <c r="A918" s="36" t="s">
        <v>1834</v>
      </c>
      <c r="B918" s="178" t="s">
        <v>1835</v>
      </c>
      <c r="C918" s="179" t="s">
        <v>1834</v>
      </c>
      <c r="D918" s="263">
        <v>0</v>
      </c>
      <c r="E918" s="263">
        <v>0</v>
      </c>
      <c r="F918" s="190" t="str">
        <f t="shared" si="17"/>
        <v>-</v>
      </c>
    </row>
    <row r="919" spans="1:6" s="1" customFormat="1" ht="12.75" customHeight="1" x14ac:dyDescent="0.2">
      <c r="A919" s="36" t="s">
        <v>1836</v>
      </c>
      <c r="B919" s="178" t="s">
        <v>1837</v>
      </c>
      <c r="C919" s="179" t="s">
        <v>1836</v>
      </c>
      <c r="D919" s="263">
        <v>0</v>
      </c>
      <c r="E919" s="263">
        <v>0</v>
      </c>
      <c r="F919" s="190" t="str">
        <f t="shared" si="17"/>
        <v>-</v>
      </c>
    </row>
    <row r="920" spans="1:6" s="1" customFormat="1" ht="12.75" customHeight="1" x14ac:dyDescent="0.2">
      <c r="A920" s="36" t="s">
        <v>1838</v>
      </c>
      <c r="B920" s="178" t="s">
        <v>1839</v>
      </c>
      <c r="C920" s="179" t="s">
        <v>1838</v>
      </c>
      <c r="D920" s="263">
        <v>0</v>
      </c>
      <c r="E920" s="263">
        <v>0</v>
      </c>
      <c r="F920" s="190" t="str">
        <f t="shared" si="17"/>
        <v>-</v>
      </c>
    </row>
    <row r="921" spans="1:6" s="1" customFormat="1" ht="12.75" customHeight="1" x14ac:dyDescent="0.2">
      <c r="A921" s="36" t="s">
        <v>1840</v>
      </c>
      <c r="B921" s="178" t="s">
        <v>1841</v>
      </c>
      <c r="C921" s="179" t="s">
        <v>1840</v>
      </c>
      <c r="D921" s="263">
        <v>0</v>
      </c>
      <c r="E921" s="263">
        <v>0</v>
      </c>
      <c r="F921" s="190" t="str">
        <f t="shared" si="17"/>
        <v>-</v>
      </c>
    </row>
    <row r="922" spans="1:6" s="1" customFormat="1" ht="12.75" customHeight="1" x14ac:dyDescent="0.2">
      <c r="A922" s="36" t="s">
        <v>1842</v>
      </c>
      <c r="B922" s="178" t="s">
        <v>1843</v>
      </c>
      <c r="C922" s="179" t="s">
        <v>1842</v>
      </c>
      <c r="D922" s="263">
        <v>0</v>
      </c>
      <c r="E922" s="263">
        <v>0</v>
      </c>
      <c r="F922" s="190" t="str">
        <f t="shared" si="17"/>
        <v>-</v>
      </c>
    </row>
    <row r="923" spans="1:6" s="1" customFormat="1" ht="12.75" customHeight="1" x14ac:dyDescent="0.2">
      <c r="A923" s="36" t="s">
        <v>1844</v>
      </c>
      <c r="B923" s="178" t="s">
        <v>1845</v>
      </c>
      <c r="C923" s="179" t="s">
        <v>1844</v>
      </c>
      <c r="D923" s="263">
        <v>0</v>
      </c>
      <c r="E923" s="263">
        <v>0</v>
      </c>
      <c r="F923" s="190" t="str">
        <f t="shared" si="17"/>
        <v>-</v>
      </c>
    </row>
    <row r="924" spans="1:6" s="1" customFormat="1" ht="22.9" customHeight="1" x14ac:dyDescent="0.2">
      <c r="A924" s="36" t="s">
        <v>1846</v>
      </c>
      <c r="B924" s="178" t="s">
        <v>1847</v>
      </c>
      <c r="C924" s="179" t="s">
        <v>1846</v>
      </c>
      <c r="D924" s="263">
        <v>0</v>
      </c>
      <c r="E924" s="263">
        <v>0</v>
      </c>
      <c r="F924" s="190" t="str">
        <f t="shared" si="17"/>
        <v>-</v>
      </c>
    </row>
    <row r="925" spans="1:6" s="1" customFormat="1" ht="12.75" customHeight="1" x14ac:dyDescent="0.2">
      <c r="A925" s="36" t="s">
        <v>1848</v>
      </c>
      <c r="B925" s="178" t="s">
        <v>1849</v>
      </c>
      <c r="C925" s="179" t="s">
        <v>1848</v>
      </c>
      <c r="D925" s="263">
        <v>0</v>
      </c>
      <c r="E925" s="263">
        <v>0</v>
      </c>
      <c r="F925" s="190" t="str">
        <f t="shared" si="17"/>
        <v>-</v>
      </c>
    </row>
    <row r="926" spans="1:6" s="1" customFormat="1" ht="12.75" customHeight="1" x14ac:dyDescent="0.2">
      <c r="A926" s="36" t="s">
        <v>1850</v>
      </c>
      <c r="B926" s="178" t="s">
        <v>1851</v>
      </c>
      <c r="C926" s="179" t="s">
        <v>1850</v>
      </c>
      <c r="D926" s="263">
        <v>0</v>
      </c>
      <c r="E926" s="263">
        <v>0</v>
      </c>
      <c r="F926" s="190" t="str">
        <f t="shared" si="17"/>
        <v>-</v>
      </c>
    </row>
    <row r="927" spans="1:6" s="1" customFormat="1" ht="12.75" customHeight="1" x14ac:dyDescent="0.2">
      <c r="A927" s="36" t="s">
        <v>1852</v>
      </c>
      <c r="B927" s="178" t="s">
        <v>1853</v>
      </c>
      <c r="C927" s="179" t="s">
        <v>1852</v>
      </c>
      <c r="D927" s="263">
        <v>0</v>
      </c>
      <c r="E927" s="263">
        <v>0</v>
      </c>
      <c r="F927" s="190" t="str">
        <f t="shared" si="17"/>
        <v>-</v>
      </c>
    </row>
    <row r="928" spans="1:6" s="1" customFormat="1" ht="12.75" customHeight="1" x14ac:dyDescent="0.2">
      <c r="A928" s="36" t="s">
        <v>1854</v>
      </c>
      <c r="B928" s="178" t="s">
        <v>1855</v>
      </c>
      <c r="C928" s="179" t="s">
        <v>1854</v>
      </c>
      <c r="D928" s="263">
        <v>0</v>
      </c>
      <c r="E928" s="263">
        <v>0</v>
      </c>
      <c r="F928" s="190" t="str">
        <f t="shared" si="17"/>
        <v>-</v>
      </c>
    </row>
    <row r="929" spans="1:6" s="1" customFormat="1" ht="12.75" customHeight="1" x14ac:dyDescent="0.2">
      <c r="A929" s="188" t="s">
        <v>1856</v>
      </c>
      <c r="B929" s="92" t="s">
        <v>1857</v>
      </c>
      <c r="C929" s="101" t="s">
        <v>1856</v>
      </c>
      <c r="D929" s="125">
        <v>0</v>
      </c>
      <c r="E929" s="125">
        <v>0</v>
      </c>
      <c r="F929" s="126" t="str">
        <f t="shared" si="17"/>
        <v>-</v>
      </c>
    </row>
    <row r="930" spans="1:6" s="1" customFormat="1" ht="12.75" customHeight="1" x14ac:dyDescent="0.2">
      <c r="A930" s="188" t="s">
        <v>1858</v>
      </c>
      <c r="B930" s="92" t="s">
        <v>1859</v>
      </c>
      <c r="C930" s="101" t="s">
        <v>1858</v>
      </c>
      <c r="D930" s="125">
        <v>0</v>
      </c>
      <c r="E930" s="125">
        <v>0</v>
      </c>
      <c r="F930" s="126" t="str">
        <f t="shared" si="17"/>
        <v>-</v>
      </c>
    </row>
    <row r="931" spans="1:6" s="1" customFormat="1" ht="12.75" customHeight="1" x14ac:dyDescent="0.2">
      <c r="A931" s="188" t="s">
        <v>1860</v>
      </c>
      <c r="B931" s="92" t="s">
        <v>1861</v>
      </c>
      <c r="C931" s="101" t="s">
        <v>1860</v>
      </c>
      <c r="D931" s="125">
        <v>0</v>
      </c>
      <c r="E931" s="125">
        <v>0</v>
      </c>
      <c r="F931" s="126" t="str">
        <f t="shared" si="17"/>
        <v>-</v>
      </c>
    </row>
    <row r="932" spans="1:6" s="1" customFormat="1" ht="12.75" customHeight="1" x14ac:dyDescent="0.2">
      <c r="A932" s="188" t="s">
        <v>1862</v>
      </c>
      <c r="B932" s="92" t="s">
        <v>1863</v>
      </c>
      <c r="C932" s="101" t="s">
        <v>1862</v>
      </c>
      <c r="D932" s="125">
        <v>0</v>
      </c>
      <c r="E932" s="125">
        <v>0</v>
      </c>
      <c r="F932" s="126" t="str">
        <f t="shared" si="17"/>
        <v>-</v>
      </c>
    </row>
    <row r="933" spans="1:6" s="1" customFormat="1" ht="12.75" customHeight="1" x14ac:dyDescent="0.2">
      <c r="A933" s="188" t="s">
        <v>1864</v>
      </c>
      <c r="B933" s="92" t="s">
        <v>1865</v>
      </c>
      <c r="C933" s="101" t="s">
        <v>1864</v>
      </c>
      <c r="D933" s="125">
        <v>0</v>
      </c>
      <c r="E933" s="125">
        <v>0</v>
      </c>
      <c r="F933" s="126" t="str">
        <f t="shared" si="17"/>
        <v>-</v>
      </c>
    </row>
    <row r="934" spans="1:6" s="1" customFormat="1" ht="12.75" customHeight="1" x14ac:dyDescent="0.2">
      <c r="A934" s="188" t="s">
        <v>1866</v>
      </c>
      <c r="B934" s="92" t="s">
        <v>1867</v>
      </c>
      <c r="C934" s="101" t="s">
        <v>1866</v>
      </c>
      <c r="D934" s="125">
        <v>0</v>
      </c>
      <c r="E934" s="125">
        <v>0</v>
      </c>
      <c r="F934" s="126" t="str">
        <f t="shared" si="17"/>
        <v>-</v>
      </c>
    </row>
    <row r="935" spans="1:6" s="1" customFormat="1" ht="12.75" customHeight="1" x14ac:dyDescent="0.2">
      <c r="A935" s="188" t="s">
        <v>1868</v>
      </c>
      <c r="B935" s="92" t="s">
        <v>1869</v>
      </c>
      <c r="C935" s="101" t="s">
        <v>1868</v>
      </c>
      <c r="D935" s="125">
        <v>0</v>
      </c>
      <c r="E935" s="125">
        <v>0</v>
      </c>
      <c r="F935" s="126" t="str">
        <f t="shared" si="17"/>
        <v>-</v>
      </c>
    </row>
    <row r="936" spans="1:6" s="1" customFormat="1" ht="12.75" customHeight="1" x14ac:dyDescent="0.2">
      <c r="A936" s="188" t="s">
        <v>1870</v>
      </c>
      <c r="B936" s="92" t="s">
        <v>1871</v>
      </c>
      <c r="C936" s="101" t="s">
        <v>1870</v>
      </c>
      <c r="D936" s="125">
        <v>0</v>
      </c>
      <c r="E936" s="125">
        <v>0</v>
      </c>
      <c r="F936" s="126" t="str">
        <f t="shared" si="17"/>
        <v>-</v>
      </c>
    </row>
    <row r="937" spans="1:6" s="1" customFormat="1" ht="22.9" customHeight="1" x14ac:dyDescent="0.2">
      <c r="A937" s="36" t="s">
        <v>1872</v>
      </c>
      <c r="B937" s="191" t="s">
        <v>1873</v>
      </c>
      <c r="C937" s="179" t="s">
        <v>1872</v>
      </c>
      <c r="D937" s="263">
        <v>0</v>
      </c>
      <c r="E937" s="263">
        <v>0</v>
      </c>
      <c r="F937" s="190" t="str">
        <f t="shared" si="17"/>
        <v>-</v>
      </c>
    </row>
    <row r="938" spans="1:6" s="1" customFormat="1" ht="22.9" customHeight="1" x14ac:dyDescent="0.2">
      <c r="A938" s="36" t="s">
        <v>1874</v>
      </c>
      <c r="B938" s="191" t="s">
        <v>1875</v>
      </c>
      <c r="C938" s="179" t="s">
        <v>1874</v>
      </c>
      <c r="D938" s="263">
        <v>0</v>
      </c>
      <c r="E938" s="263">
        <v>0</v>
      </c>
      <c r="F938" s="190" t="str">
        <f t="shared" si="17"/>
        <v>-</v>
      </c>
    </row>
    <row r="939" spans="1:6" s="1" customFormat="1" ht="12" customHeight="1" x14ac:dyDescent="0.2">
      <c r="A939" s="36" t="s">
        <v>1876</v>
      </c>
      <c r="B939" s="178" t="s">
        <v>1877</v>
      </c>
      <c r="C939" s="179" t="s">
        <v>1876</v>
      </c>
      <c r="D939" s="263">
        <v>0</v>
      </c>
      <c r="E939" s="263">
        <v>0</v>
      </c>
      <c r="F939" s="190" t="str">
        <f t="shared" si="17"/>
        <v>-</v>
      </c>
    </row>
    <row r="940" spans="1:6" s="1" customFormat="1" ht="12" customHeight="1" x14ac:dyDescent="0.2">
      <c r="A940" s="36" t="s">
        <v>1878</v>
      </c>
      <c r="B940" s="178" t="s">
        <v>1879</v>
      </c>
      <c r="C940" s="179" t="s">
        <v>1878</v>
      </c>
      <c r="D940" s="263">
        <v>0</v>
      </c>
      <c r="E940" s="263">
        <v>0</v>
      </c>
      <c r="F940" s="190" t="str">
        <f t="shared" si="17"/>
        <v>-</v>
      </c>
    </row>
    <row r="941" spans="1:6" s="1" customFormat="1" ht="12.75" customHeight="1" x14ac:dyDescent="0.2">
      <c r="A941" s="36" t="s">
        <v>1880</v>
      </c>
      <c r="B941" s="178" t="s">
        <v>1881</v>
      </c>
      <c r="C941" s="179" t="s">
        <v>1880</v>
      </c>
      <c r="D941" s="263">
        <v>0</v>
      </c>
      <c r="E941" s="263">
        <v>0</v>
      </c>
      <c r="F941" s="190" t="str">
        <f t="shared" si="17"/>
        <v>-</v>
      </c>
    </row>
    <row r="942" spans="1:6" s="1" customFormat="1" ht="22.9" customHeight="1" x14ac:dyDescent="0.2">
      <c r="A942" s="36" t="s">
        <v>1882</v>
      </c>
      <c r="B942" s="191" t="s">
        <v>1883</v>
      </c>
      <c r="C942" s="179" t="s">
        <v>1882</v>
      </c>
      <c r="D942" s="263">
        <v>0</v>
      </c>
      <c r="E942" s="263">
        <v>0</v>
      </c>
      <c r="F942" s="190" t="str">
        <f t="shared" si="17"/>
        <v>-</v>
      </c>
    </row>
    <row r="943" spans="1:6" s="1" customFormat="1" ht="12.75" customHeight="1" x14ac:dyDescent="0.2">
      <c r="A943" s="188" t="s">
        <v>1884</v>
      </c>
      <c r="B943" s="178" t="s">
        <v>1885</v>
      </c>
      <c r="C943" s="101" t="s">
        <v>1884</v>
      </c>
      <c r="D943" s="125">
        <v>0</v>
      </c>
      <c r="E943" s="125">
        <v>0</v>
      </c>
      <c r="F943" s="126" t="str">
        <f t="shared" si="17"/>
        <v>-</v>
      </c>
    </row>
    <row r="944" spans="1:6" s="1" customFormat="1" ht="12.75" customHeight="1" x14ac:dyDescent="0.2">
      <c r="A944" s="188" t="s">
        <v>1886</v>
      </c>
      <c r="B944" s="92" t="s">
        <v>1887</v>
      </c>
      <c r="C944" s="101" t="s">
        <v>1886</v>
      </c>
      <c r="D944" s="125">
        <v>0</v>
      </c>
      <c r="E944" s="125">
        <v>0</v>
      </c>
      <c r="F944" s="126" t="str">
        <f t="shared" si="17"/>
        <v>-</v>
      </c>
    </row>
    <row r="945" spans="1:6" s="1" customFormat="1" ht="12" customHeight="1" x14ac:dyDescent="0.2">
      <c r="A945" s="188" t="s">
        <v>1888</v>
      </c>
      <c r="B945" s="92" t="s">
        <v>1889</v>
      </c>
      <c r="C945" s="101" t="s">
        <v>1888</v>
      </c>
      <c r="D945" s="125">
        <v>0</v>
      </c>
      <c r="E945" s="125">
        <v>0</v>
      </c>
      <c r="F945" s="126" t="str">
        <f t="shared" si="17"/>
        <v>-</v>
      </c>
    </row>
    <row r="946" spans="1:6" s="1" customFormat="1" ht="12.75" customHeight="1" x14ac:dyDescent="0.2">
      <c r="A946" s="188" t="s">
        <v>1890</v>
      </c>
      <c r="B946" s="92" t="s">
        <v>1891</v>
      </c>
      <c r="C946" s="101" t="s">
        <v>1890</v>
      </c>
      <c r="D946" s="125">
        <v>0</v>
      </c>
      <c r="E946" s="125">
        <v>0</v>
      </c>
      <c r="F946" s="126" t="str">
        <f t="shared" si="17"/>
        <v>-</v>
      </c>
    </row>
    <row r="947" spans="1:6" s="1" customFormat="1" ht="12.75" customHeight="1" x14ac:dyDescent="0.2">
      <c r="A947" s="188" t="s">
        <v>1892</v>
      </c>
      <c r="B947" s="92" t="s">
        <v>1893</v>
      </c>
      <c r="C947" s="101" t="s">
        <v>1892</v>
      </c>
      <c r="D947" s="125">
        <v>0</v>
      </c>
      <c r="E947" s="125">
        <v>0</v>
      </c>
      <c r="F947" s="126" t="str">
        <f t="shared" si="17"/>
        <v>-</v>
      </c>
    </row>
    <row r="948" spans="1:6" s="1" customFormat="1" ht="12" customHeight="1" x14ac:dyDescent="0.2">
      <c r="A948" s="188" t="s">
        <v>1894</v>
      </c>
      <c r="B948" s="92" t="s">
        <v>1895</v>
      </c>
      <c r="C948" s="101" t="s">
        <v>1894</v>
      </c>
      <c r="D948" s="125">
        <v>0</v>
      </c>
      <c r="E948" s="125">
        <v>0</v>
      </c>
      <c r="F948" s="126" t="str">
        <f t="shared" si="17"/>
        <v>-</v>
      </c>
    </row>
    <row r="949" spans="1:6" s="1" customFormat="1" ht="22.9" customHeight="1" x14ac:dyDescent="0.2">
      <c r="A949" s="188" t="s">
        <v>1896</v>
      </c>
      <c r="B949" s="92" t="s">
        <v>1897</v>
      </c>
      <c r="C949" s="101" t="s">
        <v>1896</v>
      </c>
      <c r="D949" s="125">
        <v>0</v>
      </c>
      <c r="E949" s="125">
        <v>0</v>
      </c>
      <c r="F949" s="126" t="str">
        <f t="shared" si="17"/>
        <v>-</v>
      </c>
    </row>
    <row r="950" spans="1:6" s="1" customFormat="1" ht="22.9" customHeight="1" x14ac:dyDescent="0.2">
      <c r="A950" s="188" t="s">
        <v>1898</v>
      </c>
      <c r="B950" s="99" t="s">
        <v>1899</v>
      </c>
      <c r="C950" s="101" t="s">
        <v>1898</v>
      </c>
      <c r="D950" s="125">
        <v>0</v>
      </c>
      <c r="E950" s="125">
        <v>0</v>
      </c>
      <c r="F950" s="126" t="str">
        <f t="shared" si="17"/>
        <v>-</v>
      </c>
    </row>
    <row r="951" spans="1:6" s="1" customFormat="1" ht="12" customHeight="1" x14ac:dyDescent="0.2">
      <c r="A951" s="188" t="s">
        <v>1900</v>
      </c>
      <c r="B951" s="92" t="s">
        <v>1901</v>
      </c>
      <c r="C951" s="101" t="s">
        <v>1900</v>
      </c>
      <c r="D951" s="125">
        <v>0</v>
      </c>
      <c r="E951" s="125">
        <v>0</v>
      </c>
      <c r="F951" s="126" t="str">
        <f t="shared" si="17"/>
        <v>-</v>
      </c>
    </row>
    <row r="952" spans="1:6" s="1" customFormat="1" ht="12" customHeight="1" x14ac:dyDescent="0.2">
      <c r="A952" s="188" t="s">
        <v>1902</v>
      </c>
      <c r="B952" s="92" t="s">
        <v>1903</v>
      </c>
      <c r="C952" s="101" t="s">
        <v>1902</v>
      </c>
      <c r="D952" s="125">
        <v>0</v>
      </c>
      <c r="E952" s="125">
        <v>0</v>
      </c>
      <c r="F952" s="126" t="str">
        <f t="shared" si="17"/>
        <v>-</v>
      </c>
    </row>
    <row r="953" spans="1:6" s="1" customFormat="1" ht="12.75" customHeight="1" x14ac:dyDescent="0.2">
      <c r="A953" s="188" t="s">
        <v>1904</v>
      </c>
      <c r="B953" s="92" t="s">
        <v>1905</v>
      </c>
      <c r="C953" s="101" t="s">
        <v>1904</v>
      </c>
      <c r="D953" s="125">
        <v>0</v>
      </c>
      <c r="E953" s="125">
        <v>0</v>
      </c>
      <c r="F953" s="126" t="str">
        <f t="shared" si="17"/>
        <v>-</v>
      </c>
    </row>
    <row r="954" spans="1:6" s="1" customFormat="1" ht="12.75" customHeight="1" x14ac:dyDescent="0.2">
      <c r="A954" s="188" t="s">
        <v>1906</v>
      </c>
      <c r="B954" s="92" t="s">
        <v>1907</v>
      </c>
      <c r="C954" s="101" t="s">
        <v>1906</v>
      </c>
      <c r="D954" s="125">
        <v>0</v>
      </c>
      <c r="E954" s="125">
        <v>0</v>
      </c>
      <c r="F954" s="126" t="str">
        <f t="shared" si="17"/>
        <v>-</v>
      </c>
    </row>
    <row r="955" spans="1:6" s="1" customFormat="1" ht="12.75" customHeight="1" x14ac:dyDescent="0.2">
      <c r="A955" s="188" t="s">
        <v>1908</v>
      </c>
      <c r="B955" s="92" t="s">
        <v>1909</v>
      </c>
      <c r="C955" s="101" t="s">
        <v>1908</v>
      </c>
      <c r="D955" s="125">
        <v>0</v>
      </c>
      <c r="E955" s="125">
        <v>0</v>
      </c>
      <c r="F955" s="126" t="str">
        <f t="shared" si="17"/>
        <v>-</v>
      </c>
    </row>
    <row r="956" spans="1:6" s="1" customFormat="1" ht="12.75" customHeight="1" x14ac:dyDescent="0.2">
      <c r="A956" s="188" t="s">
        <v>1910</v>
      </c>
      <c r="B956" s="92" t="s">
        <v>1911</v>
      </c>
      <c r="C956" s="101" t="s">
        <v>1910</v>
      </c>
      <c r="D956" s="125">
        <v>0</v>
      </c>
      <c r="E956" s="125">
        <v>0</v>
      </c>
      <c r="F956" s="126" t="str">
        <f t="shared" si="17"/>
        <v>-</v>
      </c>
    </row>
    <row r="957" spans="1:6" s="1" customFormat="1" ht="12.75" customHeight="1" x14ac:dyDescent="0.2">
      <c r="A957" s="188" t="s">
        <v>1912</v>
      </c>
      <c r="B957" s="92" t="s">
        <v>1913</v>
      </c>
      <c r="C957" s="101" t="s">
        <v>1912</v>
      </c>
      <c r="D957" s="125">
        <v>0</v>
      </c>
      <c r="E957" s="125">
        <v>0</v>
      </c>
      <c r="F957" s="126" t="str">
        <f t="shared" si="17"/>
        <v>-</v>
      </c>
    </row>
    <row r="958" spans="1:6" s="1" customFormat="1" ht="12.75" customHeight="1" x14ac:dyDescent="0.2">
      <c r="A958" s="188" t="s">
        <v>1914</v>
      </c>
      <c r="B958" s="92" t="s">
        <v>1915</v>
      </c>
      <c r="C958" s="101" t="s">
        <v>1914</v>
      </c>
      <c r="D958" s="125">
        <v>0</v>
      </c>
      <c r="E958" s="125">
        <v>0</v>
      </c>
      <c r="F958" s="126" t="str">
        <f t="shared" si="17"/>
        <v>-</v>
      </c>
    </row>
    <row r="959" spans="1:6" s="1" customFormat="1" ht="12.75" customHeight="1" x14ac:dyDescent="0.2">
      <c r="A959" s="188" t="s">
        <v>1916</v>
      </c>
      <c r="B959" s="92" t="s">
        <v>1917</v>
      </c>
      <c r="C959" s="101" t="s">
        <v>1916</v>
      </c>
      <c r="D959" s="125">
        <v>0</v>
      </c>
      <c r="E959" s="125">
        <v>0</v>
      </c>
      <c r="F959" s="126" t="str">
        <f t="shared" si="17"/>
        <v>-</v>
      </c>
    </row>
    <row r="960" spans="1:6" s="1" customFormat="1" ht="12.75" customHeight="1" x14ac:dyDescent="0.2">
      <c r="A960" s="188" t="s">
        <v>1918</v>
      </c>
      <c r="B960" s="92" t="s">
        <v>1919</v>
      </c>
      <c r="C960" s="101" t="s">
        <v>1918</v>
      </c>
      <c r="D960" s="125">
        <v>0</v>
      </c>
      <c r="E960" s="125">
        <v>0</v>
      </c>
      <c r="F960" s="126" t="str">
        <f t="shared" si="17"/>
        <v>-</v>
      </c>
    </row>
    <row r="961" spans="1:6" s="1" customFormat="1" ht="12.75" customHeight="1" x14ac:dyDescent="0.2">
      <c r="A961" s="188" t="s">
        <v>1920</v>
      </c>
      <c r="B961" s="92" t="s">
        <v>1921</v>
      </c>
      <c r="C961" s="101" t="s">
        <v>1920</v>
      </c>
      <c r="D961" s="125">
        <v>0</v>
      </c>
      <c r="E961" s="125">
        <v>0</v>
      </c>
      <c r="F961" s="126" t="str">
        <f t="shared" si="17"/>
        <v>-</v>
      </c>
    </row>
    <row r="962" spans="1:6" s="1" customFormat="1" ht="12.75" customHeight="1" x14ac:dyDescent="0.2">
      <c r="A962" s="188" t="s">
        <v>1922</v>
      </c>
      <c r="B962" s="92" t="s">
        <v>1923</v>
      </c>
      <c r="C962" s="101" t="s">
        <v>1922</v>
      </c>
      <c r="D962" s="125">
        <v>0</v>
      </c>
      <c r="E962" s="125">
        <v>0</v>
      </c>
      <c r="F962" s="126" t="str">
        <f t="shared" si="17"/>
        <v>-</v>
      </c>
    </row>
    <row r="963" spans="1:6" s="1" customFormat="1" ht="12.75" customHeight="1" x14ac:dyDescent="0.2">
      <c r="A963" s="188" t="s">
        <v>1924</v>
      </c>
      <c r="B963" s="92" t="s">
        <v>1925</v>
      </c>
      <c r="C963" s="101" t="s">
        <v>1924</v>
      </c>
      <c r="D963" s="125">
        <v>0</v>
      </c>
      <c r="E963" s="125">
        <v>0</v>
      </c>
      <c r="F963" s="126" t="str">
        <f t="shared" si="17"/>
        <v>-</v>
      </c>
    </row>
    <row r="964" spans="1:6" s="1" customFormat="1" ht="12.75" customHeight="1" x14ac:dyDescent="0.2">
      <c r="A964" s="188" t="s">
        <v>1926</v>
      </c>
      <c r="B964" s="92" t="s">
        <v>1927</v>
      </c>
      <c r="C964" s="101" t="s">
        <v>1926</v>
      </c>
      <c r="D964" s="125">
        <v>0</v>
      </c>
      <c r="E964" s="125">
        <v>0</v>
      </c>
      <c r="F964" s="126" t="str">
        <f t="shared" si="17"/>
        <v>-</v>
      </c>
    </row>
    <row r="965" spans="1:6" s="1" customFormat="1" ht="22.9" customHeight="1" x14ac:dyDescent="0.2">
      <c r="A965" s="188" t="s">
        <v>1928</v>
      </c>
      <c r="B965" s="178" t="s">
        <v>1929</v>
      </c>
      <c r="C965" s="101" t="s">
        <v>1928</v>
      </c>
      <c r="D965" s="125">
        <v>0</v>
      </c>
      <c r="E965" s="125">
        <v>0</v>
      </c>
      <c r="F965" s="126" t="str">
        <f t="shared" si="17"/>
        <v>-</v>
      </c>
    </row>
    <row r="966" spans="1:6" s="1" customFormat="1" ht="22.9" customHeight="1" x14ac:dyDescent="0.2">
      <c r="A966" s="36" t="s">
        <v>1930</v>
      </c>
      <c r="B966" s="178" t="s">
        <v>1931</v>
      </c>
      <c r="C966" s="179" t="s">
        <v>1930</v>
      </c>
      <c r="D966" s="263">
        <v>0</v>
      </c>
      <c r="E966" s="263">
        <v>0</v>
      </c>
      <c r="F966" s="190" t="str">
        <f t="shared" si="17"/>
        <v>-</v>
      </c>
    </row>
    <row r="967" spans="1:6" s="1" customFormat="1" ht="12" customHeight="1" x14ac:dyDescent="0.2">
      <c r="A967" s="36" t="s">
        <v>1932</v>
      </c>
      <c r="B967" s="178" t="s">
        <v>1933</v>
      </c>
      <c r="C967" s="179" t="s">
        <v>1932</v>
      </c>
      <c r="D967" s="263">
        <v>0</v>
      </c>
      <c r="E967" s="263">
        <v>0</v>
      </c>
      <c r="F967" s="190" t="str">
        <f t="shared" si="17"/>
        <v>-</v>
      </c>
    </row>
    <row r="968" spans="1:6" s="1" customFormat="1" ht="12" customHeight="1" x14ac:dyDescent="0.2">
      <c r="A968" s="36" t="s">
        <v>1934</v>
      </c>
      <c r="B968" s="178" t="s">
        <v>1935</v>
      </c>
      <c r="C968" s="179" t="s">
        <v>1934</v>
      </c>
      <c r="D968" s="263">
        <v>0</v>
      </c>
      <c r="E968" s="263">
        <v>0</v>
      </c>
      <c r="F968" s="190" t="str">
        <f t="shared" si="17"/>
        <v>-</v>
      </c>
    </row>
    <row r="969" spans="1:6" s="1" customFormat="1" ht="12" customHeight="1" x14ac:dyDescent="0.2">
      <c r="A969" s="36" t="s">
        <v>1936</v>
      </c>
      <c r="B969" s="178" t="s">
        <v>1937</v>
      </c>
      <c r="C969" s="179" t="s">
        <v>1936</v>
      </c>
      <c r="D969" s="263">
        <v>0</v>
      </c>
      <c r="E969" s="263">
        <v>0</v>
      </c>
      <c r="F969" s="190" t="str">
        <f t="shared" si="17"/>
        <v>-</v>
      </c>
    </row>
    <row r="970" spans="1:6" s="1" customFormat="1" ht="12" customHeight="1" x14ac:dyDescent="0.2">
      <c r="A970" s="188" t="s">
        <v>1938</v>
      </c>
      <c r="B970" s="178" t="s">
        <v>1939</v>
      </c>
      <c r="C970" s="101" t="s">
        <v>1938</v>
      </c>
      <c r="D970" s="125">
        <v>0</v>
      </c>
      <c r="E970" s="125">
        <v>0</v>
      </c>
      <c r="F970" s="126" t="str">
        <f t="shared" si="17"/>
        <v>-</v>
      </c>
    </row>
    <row r="971" spans="1:6" s="1" customFormat="1" ht="12.75" customHeight="1" x14ac:dyDescent="0.2">
      <c r="A971" s="188" t="s">
        <v>1940</v>
      </c>
      <c r="B971" s="178" t="s">
        <v>1941</v>
      </c>
      <c r="C971" s="101" t="s">
        <v>1940</v>
      </c>
      <c r="D971" s="125">
        <v>0</v>
      </c>
      <c r="E971" s="125">
        <v>0</v>
      </c>
      <c r="F971" s="126" t="str">
        <f t="shared" si="17"/>
        <v>-</v>
      </c>
    </row>
    <row r="972" spans="1:6" s="1" customFormat="1" ht="12" customHeight="1" x14ac:dyDescent="0.2">
      <c r="A972" s="188" t="s">
        <v>1942</v>
      </c>
      <c r="B972" s="178" t="s">
        <v>1943</v>
      </c>
      <c r="C972" s="101" t="s">
        <v>1942</v>
      </c>
      <c r="D972" s="125">
        <v>0</v>
      </c>
      <c r="E972" s="125">
        <v>0</v>
      </c>
      <c r="F972" s="126" t="str">
        <f t="shared" si="17"/>
        <v>-</v>
      </c>
    </row>
    <row r="973" spans="1:6" s="1" customFormat="1" ht="22.9" customHeight="1" x14ac:dyDescent="0.2">
      <c r="A973" s="188" t="s">
        <v>1944</v>
      </c>
      <c r="B973" s="191" t="s">
        <v>1945</v>
      </c>
      <c r="C973" s="101" t="s">
        <v>1944</v>
      </c>
      <c r="D973" s="125">
        <v>0</v>
      </c>
      <c r="E973" s="125">
        <v>0</v>
      </c>
      <c r="F973" s="126" t="str">
        <f t="shared" ref="F973:F1009" si="18">IF(D973&lt;&gt;0,IF(E973/D973&gt;=100,"&gt;&gt;100",E973/D973*100),"-")</f>
        <v>-</v>
      </c>
    </row>
    <row r="974" spans="1:6" s="1" customFormat="1" ht="22.9" customHeight="1" x14ac:dyDescent="0.2">
      <c r="A974" s="36" t="s">
        <v>1946</v>
      </c>
      <c r="B974" s="191" t="s">
        <v>1947</v>
      </c>
      <c r="C974" s="179" t="s">
        <v>1946</v>
      </c>
      <c r="D974" s="263">
        <v>0</v>
      </c>
      <c r="E974" s="263">
        <v>0</v>
      </c>
      <c r="F974" s="190" t="str">
        <f t="shared" si="18"/>
        <v>-</v>
      </c>
    </row>
    <row r="975" spans="1:6" s="1" customFormat="1" ht="12" customHeight="1" x14ac:dyDescent="0.2">
      <c r="A975" s="36" t="s">
        <v>1948</v>
      </c>
      <c r="B975" s="178" t="s">
        <v>1949</v>
      </c>
      <c r="C975" s="179" t="s">
        <v>1948</v>
      </c>
      <c r="D975" s="263">
        <v>0</v>
      </c>
      <c r="E975" s="263">
        <v>0</v>
      </c>
      <c r="F975" s="190" t="str">
        <f t="shared" si="18"/>
        <v>-</v>
      </c>
    </row>
    <row r="976" spans="1:6" s="1" customFormat="1" ht="22.9" customHeight="1" x14ac:dyDescent="0.2">
      <c r="A976" s="36" t="s">
        <v>1950</v>
      </c>
      <c r="B976" s="191" t="s">
        <v>1951</v>
      </c>
      <c r="C976" s="179" t="s">
        <v>1950</v>
      </c>
      <c r="D976" s="263">
        <v>0</v>
      </c>
      <c r="E976" s="263">
        <v>0</v>
      </c>
      <c r="F976" s="190" t="str">
        <f t="shared" si="18"/>
        <v>-</v>
      </c>
    </row>
    <row r="977" spans="1:6" s="1" customFormat="1" ht="22.9" customHeight="1" x14ac:dyDescent="0.2">
      <c r="A977" s="36" t="s">
        <v>1952</v>
      </c>
      <c r="B977" s="178" t="s">
        <v>1953</v>
      </c>
      <c r="C977" s="179" t="s">
        <v>1952</v>
      </c>
      <c r="D977" s="263">
        <v>0</v>
      </c>
      <c r="E977" s="263">
        <v>0</v>
      </c>
      <c r="F977" s="190" t="str">
        <f t="shared" si="18"/>
        <v>-</v>
      </c>
    </row>
    <row r="978" spans="1:6" s="1" customFormat="1" ht="22.9" customHeight="1" x14ac:dyDescent="0.2">
      <c r="A978" s="36" t="s">
        <v>1954</v>
      </c>
      <c r="B978" s="178" t="s">
        <v>1955</v>
      </c>
      <c r="C978" s="179" t="s">
        <v>1954</v>
      </c>
      <c r="D978" s="263">
        <v>0</v>
      </c>
      <c r="E978" s="263">
        <v>0</v>
      </c>
      <c r="F978" s="190" t="str">
        <f t="shared" si="18"/>
        <v>-</v>
      </c>
    </row>
    <row r="979" spans="1:6" s="1" customFormat="1" ht="22.9" customHeight="1" x14ac:dyDescent="0.2">
      <c r="A979" s="36" t="s">
        <v>1956</v>
      </c>
      <c r="B979" s="191" t="s">
        <v>1957</v>
      </c>
      <c r="C979" s="179" t="s">
        <v>1956</v>
      </c>
      <c r="D979" s="263">
        <v>0</v>
      </c>
      <c r="E979" s="263">
        <v>0</v>
      </c>
      <c r="F979" s="190" t="str">
        <f t="shared" si="18"/>
        <v>-</v>
      </c>
    </row>
    <row r="980" spans="1:6" s="1" customFormat="1" ht="22.9" customHeight="1" x14ac:dyDescent="0.2">
      <c r="A980" s="36" t="s">
        <v>1958</v>
      </c>
      <c r="B980" s="178" t="s">
        <v>1959</v>
      </c>
      <c r="C980" s="179" t="s">
        <v>1958</v>
      </c>
      <c r="D980" s="263">
        <v>0</v>
      </c>
      <c r="E980" s="263">
        <v>0</v>
      </c>
      <c r="F980" s="190" t="str">
        <f t="shared" si="18"/>
        <v>-</v>
      </c>
    </row>
    <row r="981" spans="1:6" s="1" customFormat="1" ht="22.9" customHeight="1" x14ac:dyDescent="0.2">
      <c r="A981" s="36" t="s">
        <v>1960</v>
      </c>
      <c r="B981" s="178" t="s">
        <v>1961</v>
      </c>
      <c r="C981" s="179" t="s">
        <v>1960</v>
      </c>
      <c r="D981" s="263">
        <v>0</v>
      </c>
      <c r="E981" s="263">
        <v>0</v>
      </c>
      <c r="F981" s="190" t="str">
        <f t="shared" si="18"/>
        <v>-</v>
      </c>
    </row>
    <row r="982" spans="1:6" s="1" customFormat="1" ht="22.9" customHeight="1" x14ac:dyDescent="0.2">
      <c r="A982" s="36" t="s">
        <v>1962</v>
      </c>
      <c r="B982" s="178" t="s">
        <v>1963</v>
      </c>
      <c r="C982" s="179" t="s">
        <v>1962</v>
      </c>
      <c r="D982" s="263">
        <v>0</v>
      </c>
      <c r="E982" s="263">
        <v>0</v>
      </c>
      <c r="F982" s="190" t="str">
        <f t="shared" si="18"/>
        <v>-</v>
      </c>
    </row>
    <row r="983" spans="1:6" s="1" customFormat="1" ht="22.9" customHeight="1" x14ac:dyDescent="0.2">
      <c r="A983" s="36" t="s">
        <v>1964</v>
      </c>
      <c r="B983" s="178" t="s">
        <v>1965</v>
      </c>
      <c r="C983" s="179" t="s">
        <v>1964</v>
      </c>
      <c r="D983" s="263">
        <v>0</v>
      </c>
      <c r="E983" s="263">
        <v>0</v>
      </c>
      <c r="F983" s="190" t="str">
        <f t="shared" si="18"/>
        <v>-</v>
      </c>
    </row>
    <row r="984" spans="1:6" s="1" customFormat="1" ht="22.9" customHeight="1" x14ac:dyDescent="0.2">
      <c r="A984" s="36" t="s">
        <v>1966</v>
      </c>
      <c r="B984" s="178" t="s">
        <v>1967</v>
      </c>
      <c r="C984" s="179" t="s">
        <v>1966</v>
      </c>
      <c r="D984" s="263">
        <v>0</v>
      </c>
      <c r="E984" s="263">
        <v>0</v>
      </c>
      <c r="F984" s="190" t="str">
        <f t="shared" si="18"/>
        <v>-</v>
      </c>
    </row>
    <row r="985" spans="1:6" s="1" customFormat="1" ht="22.9" customHeight="1" x14ac:dyDescent="0.2">
      <c r="A985" s="36" t="s">
        <v>1968</v>
      </c>
      <c r="B985" s="178" t="s">
        <v>1969</v>
      </c>
      <c r="C985" s="179" t="s">
        <v>1968</v>
      </c>
      <c r="D985" s="263">
        <v>0</v>
      </c>
      <c r="E985" s="263">
        <v>0</v>
      </c>
      <c r="F985" s="190" t="str">
        <f t="shared" si="18"/>
        <v>-</v>
      </c>
    </row>
    <row r="986" spans="1:6" s="1" customFormat="1" ht="12" customHeight="1" x14ac:dyDescent="0.2">
      <c r="A986" s="36" t="s">
        <v>1970</v>
      </c>
      <c r="B986" s="178" t="s">
        <v>1971</v>
      </c>
      <c r="C986" s="179" t="s">
        <v>1970</v>
      </c>
      <c r="D986" s="263">
        <v>0</v>
      </c>
      <c r="E986" s="263">
        <v>0</v>
      </c>
      <c r="F986" s="190" t="str">
        <f t="shared" si="18"/>
        <v>-</v>
      </c>
    </row>
    <row r="987" spans="1:6" s="1" customFormat="1" ht="12" customHeight="1" x14ac:dyDescent="0.2">
      <c r="A987" s="36" t="s">
        <v>1972</v>
      </c>
      <c r="B987" s="178" t="s">
        <v>1973</v>
      </c>
      <c r="C987" s="179" t="s">
        <v>1972</v>
      </c>
      <c r="D987" s="263">
        <v>0</v>
      </c>
      <c r="E987" s="263">
        <v>0</v>
      </c>
      <c r="F987" s="190" t="str">
        <f t="shared" si="18"/>
        <v>-</v>
      </c>
    </row>
    <row r="988" spans="1:6" s="1" customFormat="1" ht="12" customHeight="1" x14ac:dyDescent="0.2">
      <c r="A988" s="36" t="s">
        <v>1974</v>
      </c>
      <c r="B988" s="178" t="s">
        <v>1975</v>
      </c>
      <c r="C988" s="179" t="s">
        <v>1974</v>
      </c>
      <c r="D988" s="263">
        <v>0</v>
      </c>
      <c r="E988" s="263">
        <v>0</v>
      </c>
      <c r="F988" s="190" t="str">
        <f t="shared" si="18"/>
        <v>-</v>
      </c>
    </row>
    <row r="989" spans="1:6" s="1" customFormat="1" ht="22.9" customHeight="1" x14ac:dyDescent="0.2">
      <c r="A989" s="36" t="s">
        <v>1976</v>
      </c>
      <c r="B989" s="191" t="s">
        <v>1977</v>
      </c>
      <c r="C989" s="179" t="s">
        <v>1976</v>
      </c>
      <c r="D989" s="263">
        <v>0</v>
      </c>
      <c r="E989" s="263">
        <v>0</v>
      </c>
      <c r="F989" s="190" t="str">
        <f t="shared" si="18"/>
        <v>-</v>
      </c>
    </row>
    <row r="990" spans="1:6" s="1" customFormat="1" ht="22.9" customHeight="1" x14ac:dyDescent="0.2">
      <c r="A990" s="36" t="s">
        <v>1978</v>
      </c>
      <c r="B990" s="191" t="s">
        <v>1979</v>
      </c>
      <c r="C990" s="179" t="s">
        <v>1978</v>
      </c>
      <c r="D990" s="263">
        <v>0</v>
      </c>
      <c r="E990" s="263">
        <v>0</v>
      </c>
      <c r="F990" s="190" t="str">
        <f t="shared" si="18"/>
        <v>-</v>
      </c>
    </row>
    <row r="991" spans="1:6" s="1" customFormat="1" ht="22.9" customHeight="1" x14ac:dyDescent="0.2">
      <c r="A991" s="36" t="s">
        <v>1980</v>
      </c>
      <c r="B991" s="191" t="s">
        <v>1981</v>
      </c>
      <c r="C991" s="179" t="s">
        <v>1980</v>
      </c>
      <c r="D991" s="263">
        <v>0</v>
      </c>
      <c r="E991" s="263">
        <v>0</v>
      </c>
      <c r="F991" s="190" t="str">
        <f t="shared" si="18"/>
        <v>-</v>
      </c>
    </row>
    <row r="992" spans="1:6" s="1" customFormat="1" ht="22.9" customHeight="1" x14ac:dyDescent="0.2">
      <c r="A992" s="36" t="s">
        <v>1982</v>
      </c>
      <c r="B992" s="178" t="s">
        <v>1983</v>
      </c>
      <c r="C992" s="179" t="s">
        <v>1982</v>
      </c>
      <c r="D992" s="263">
        <v>0</v>
      </c>
      <c r="E992" s="263">
        <v>0</v>
      </c>
      <c r="F992" s="190" t="str">
        <f t="shared" si="18"/>
        <v>-</v>
      </c>
    </row>
    <row r="993" spans="1:6" s="1" customFormat="1" ht="12.75" customHeight="1" x14ac:dyDescent="0.2">
      <c r="A993" s="36" t="s">
        <v>1984</v>
      </c>
      <c r="B993" s="178" t="s">
        <v>1985</v>
      </c>
      <c r="C993" s="179" t="s">
        <v>1984</v>
      </c>
      <c r="D993" s="263">
        <v>0</v>
      </c>
      <c r="E993" s="263">
        <v>0</v>
      </c>
      <c r="F993" s="190" t="str">
        <f t="shared" si="18"/>
        <v>-</v>
      </c>
    </row>
    <row r="994" spans="1:6" s="1" customFormat="1" ht="22.9" customHeight="1" x14ac:dyDescent="0.2">
      <c r="A994" s="36" t="s">
        <v>1986</v>
      </c>
      <c r="B994" s="178" t="s">
        <v>1987</v>
      </c>
      <c r="C994" s="179" t="s">
        <v>1986</v>
      </c>
      <c r="D994" s="263">
        <v>0</v>
      </c>
      <c r="E994" s="263">
        <v>0</v>
      </c>
      <c r="F994" s="190" t="str">
        <f t="shared" si="18"/>
        <v>-</v>
      </c>
    </row>
    <row r="995" spans="1:6" s="1" customFormat="1" ht="12.75" customHeight="1" x14ac:dyDescent="0.2">
      <c r="A995" s="36" t="s">
        <v>1988</v>
      </c>
      <c r="B995" s="178" t="s">
        <v>1989</v>
      </c>
      <c r="C995" s="179" t="s">
        <v>1988</v>
      </c>
      <c r="D995" s="263">
        <v>0</v>
      </c>
      <c r="E995" s="263">
        <v>0</v>
      </c>
      <c r="F995" s="190" t="str">
        <f t="shared" si="18"/>
        <v>-</v>
      </c>
    </row>
    <row r="996" spans="1:6" s="1" customFormat="1" ht="12.75" customHeight="1" x14ac:dyDescent="0.2">
      <c r="A996" s="36" t="s">
        <v>1990</v>
      </c>
      <c r="B996" s="178" t="s">
        <v>1991</v>
      </c>
      <c r="C996" s="179" t="s">
        <v>1990</v>
      </c>
      <c r="D996" s="263">
        <v>0</v>
      </c>
      <c r="E996" s="263">
        <v>150563.25</v>
      </c>
      <c r="F996" s="190" t="str">
        <f t="shared" si="18"/>
        <v>-</v>
      </c>
    </row>
    <row r="997" spans="1:6" s="1" customFormat="1" ht="12.75" customHeight="1" x14ac:dyDescent="0.2">
      <c r="A997" s="36" t="s">
        <v>1992</v>
      </c>
      <c r="B997" s="178" t="s">
        <v>1993</v>
      </c>
      <c r="C997" s="179" t="s">
        <v>1992</v>
      </c>
      <c r="D997" s="263">
        <v>0</v>
      </c>
      <c r="E997" s="263">
        <v>0</v>
      </c>
      <c r="F997" s="190" t="str">
        <f t="shared" si="18"/>
        <v>-</v>
      </c>
    </row>
    <row r="998" spans="1:6" s="1" customFormat="1" ht="12.75" customHeight="1" x14ac:dyDescent="0.2">
      <c r="A998" s="36" t="s">
        <v>1994</v>
      </c>
      <c r="B998" s="178" t="s">
        <v>1995</v>
      </c>
      <c r="C998" s="179" t="s">
        <v>1994</v>
      </c>
      <c r="D998" s="263">
        <v>0</v>
      </c>
      <c r="E998" s="263">
        <v>0</v>
      </c>
      <c r="F998" s="190" t="str">
        <f t="shared" si="18"/>
        <v>-</v>
      </c>
    </row>
    <row r="999" spans="1:6" s="1" customFormat="1" ht="12.75" customHeight="1" x14ac:dyDescent="0.2">
      <c r="A999" s="36" t="s">
        <v>1996</v>
      </c>
      <c r="B999" s="178" t="s">
        <v>1997</v>
      </c>
      <c r="C999" s="179" t="s">
        <v>1996</v>
      </c>
      <c r="D999" s="263">
        <v>0</v>
      </c>
      <c r="E999" s="263">
        <v>0</v>
      </c>
      <c r="F999" s="190" t="str">
        <f t="shared" si="18"/>
        <v>-</v>
      </c>
    </row>
    <row r="1000" spans="1:6" s="1" customFormat="1" ht="12.75" customHeight="1" x14ac:dyDescent="0.2">
      <c r="A1000" s="36" t="s">
        <v>1998</v>
      </c>
      <c r="B1000" s="178" t="s">
        <v>1999</v>
      </c>
      <c r="C1000" s="179" t="s">
        <v>1998</v>
      </c>
      <c r="D1000" s="263">
        <v>0</v>
      </c>
      <c r="E1000" s="263">
        <v>0</v>
      </c>
      <c r="F1000" s="190" t="str">
        <f t="shared" si="18"/>
        <v>-</v>
      </c>
    </row>
    <row r="1001" spans="1:6" s="1" customFormat="1" ht="12.75" customHeight="1" x14ac:dyDescent="0.2">
      <c r="A1001" s="36" t="s">
        <v>2000</v>
      </c>
      <c r="B1001" s="178" t="s">
        <v>2001</v>
      </c>
      <c r="C1001" s="179" t="s">
        <v>2000</v>
      </c>
      <c r="D1001" s="263">
        <v>0</v>
      </c>
      <c r="E1001" s="263">
        <v>0</v>
      </c>
      <c r="F1001" s="190" t="str">
        <f t="shared" si="18"/>
        <v>-</v>
      </c>
    </row>
    <row r="1002" spans="1:6" s="1" customFormat="1" ht="12.75" customHeight="1" x14ac:dyDescent="0.2">
      <c r="A1002" s="36" t="s">
        <v>2002</v>
      </c>
      <c r="B1002" s="178" t="s">
        <v>2003</v>
      </c>
      <c r="C1002" s="179" t="s">
        <v>2002</v>
      </c>
      <c r="D1002" s="263">
        <v>0</v>
      </c>
      <c r="E1002" s="263">
        <v>0</v>
      </c>
      <c r="F1002" s="190" t="str">
        <f t="shared" si="18"/>
        <v>-</v>
      </c>
    </row>
    <row r="1003" spans="1:6" s="1" customFormat="1" ht="12" customHeight="1" x14ac:dyDescent="0.2">
      <c r="A1003" s="36" t="s">
        <v>2004</v>
      </c>
      <c r="B1003" s="178" t="s">
        <v>2005</v>
      </c>
      <c r="C1003" s="179" t="s">
        <v>2004</v>
      </c>
      <c r="D1003" s="263">
        <v>0</v>
      </c>
      <c r="E1003" s="263">
        <v>0</v>
      </c>
      <c r="F1003" s="190" t="str">
        <f t="shared" si="18"/>
        <v>-</v>
      </c>
    </row>
    <row r="1004" spans="1:6" s="1" customFormat="1" ht="12" customHeight="1" x14ac:dyDescent="0.2">
      <c r="A1004" s="36" t="s">
        <v>2006</v>
      </c>
      <c r="B1004" s="178" t="s">
        <v>2007</v>
      </c>
      <c r="C1004" s="179" t="s">
        <v>2006</v>
      </c>
      <c r="D1004" s="263">
        <v>0</v>
      </c>
      <c r="E1004" s="263">
        <v>0</v>
      </c>
      <c r="F1004" s="190" t="str">
        <f t="shared" si="18"/>
        <v>-</v>
      </c>
    </row>
    <row r="1005" spans="1:6" s="1" customFormat="1" ht="22.9" customHeight="1" x14ac:dyDescent="0.2">
      <c r="A1005" s="36" t="s">
        <v>2008</v>
      </c>
      <c r="B1005" s="178" t="s">
        <v>2009</v>
      </c>
      <c r="C1005" s="179" t="s">
        <v>2008</v>
      </c>
      <c r="D1005" s="263">
        <v>0</v>
      </c>
      <c r="E1005" s="263">
        <v>0</v>
      </c>
      <c r="F1005" s="190" t="str">
        <f t="shared" si="18"/>
        <v>-</v>
      </c>
    </row>
    <row r="1006" spans="1:6" s="1" customFormat="1" ht="22.9" customHeight="1" x14ac:dyDescent="0.2">
      <c r="A1006" s="36" t="s">
        <v>2010</v>
      </c>
      <c r="B1006" s="178" t="s">
        <v>2011</v>
      </c>
      <c r="C1006" s="179" t="s">
        <v>2010</v>
      </c>
      <c r="D1006" s="263">
        <v>0</v>
      </c>
      <c r="E1006" s="263">
        <v>0</v>
      </c>
      <c r="F1006" s="190" t="str">
        <f t="shared" si="18"/>
        <v>-</v>
      </c>
    </row>
    <row r="1007" spans="1:6" s="1" customFormat="1" ht="22.9" customHeight="1" x14ac:dyDescent="0.2">
      <c r="A1007" s="36" t="s">
        <v>2012</v>
      </c>
      <c r="B1007" s="178" t="s">
        <v>2013</v>
      </c>
      <c r="C1007" s="179" t="s">
        <v>2012</v>
      </c>
      <c r="D1007" s="263">
        <v>0</v>
      </c>
      <c r="E1007" s="263">
        <v>0</v>
      </c>
      <c r="F1007" s="190" t="str">
        <f t="shared" si="18"/>
        <v>-</v>
      </c>
    </row>
    <row r="1008" spans="1:6" s="1" customFormat="1" ht="22.9" customHeight="1" x14ac:dyDescent="0.2">
      <c r="A1008" s="36" t="s">
        <v>2014</v>
      </c>
      <c r="B1008" s="178" t="s">
        <v>2015</v>
      </c>
      <c r="C1008" s="179" t="s">
        <v>2014</v>
      </c>
      <c r="D1008" s="263">
        <v>0</v>
      </c>
      <c r="E1008" s="263">
        <v>0</v>
      </c>
      <c r="F1008" s="190" t="str">
        <f t="shared" si="18"/>
        <v>-</v>
      </c>
    </row>
    <row r="1009" spans="1:6" s="1" customFormat="1" ht="22.9" customHeight="1" x14ac:dyDescent="0.2">
      <c r="A1009" s="198" t="s">
        <v>2016</v>
      </c>
      <c r="B1009" s="178" t="s">
        <v>2017</v>
      </c>
      <c r="C1009" s="199" t="s">
        <v>2016</v>
      </c>
      <c r="D1009" s="266">
        <v>0</v>
      </c>
      <c r="E1009" s="266">
        <v>0</v>
      </c>
      <c r="F1009" s="201" t="str">
        <f t="shared" si="18"/>
        <v>-</v>
      </c>
    </row>
    <row r="1010" spans="1:6" s="1" customFormat="1" ht="20.100000000000001" customHeight="1" x14ac:dyDescent="0.2">
      <c r="A1010" s="332" t="s">
        <v>2018</v>
      </c>
      <c r="B1010" s="333"/>
      <c r="C1010" s="202"/>
      <c r="D1010" s="203"/>
      <c r="E1010" s="203"/>
      <c r="F1010" s="204"/>
    </row>
    <row r="1011" spans="1:6" s="1" customFormat="1" ht="39" customHeight="1" x14ac:dyDescent="0.2">
      <c r="A1011" s="66" t="s">
        <v>2019</v>
      </c>
      <c r="B1011" s="62" t="s">
        <v>43</v>
      </c>
      <c r="C1011" s="74" t="s">
        <v>44</v>
      </c>
      <c r="D1011" s="32" t="s">
        <v>2020</v>
      </c>
      <c r="E1011" s="33" t="s">
        <v>52</v>
      </c>
      <c r="F1011" s="32" t="s">
        <v>61</v>
      </c>
    </row>
    <row r="1012" spans="1:6" s="1" customFormat="1" ht="24" customHeight="1" x14ac:dyDescent="0.2">
      <c r="A1012" s="35" t="s">
        <v>2021</v>
      </c>
      <c r="B1012" s="205" t="s">
        <v>2022</v>
      </c>
      <c r="C1012" s="206" t="s">
        <v>2023</v>
      </c>
      <c r="D1012" s="267">
        <v>0</v>
      </c>
      <c r="E1012" s="267">
        <v>0</v>
      </c>
      <c r="F1012" s="190" t="str">
        <f t="shared" ref="F1012:F1019" si="19">IF(D1012&lt;&gt;0,IF(E1012/D1012&gt;=100,"&gt;&gt;100",E1012/D1012*100),"-")</f>
        <v>-</v>
      </c>
    </row>
    <row r="1013" spans="1:6" s="1" customFormat="1" ht="12" customHeight="1" x14ac:dyDescent="0.2">
      <c r="A1013" s="36" t="s">
        <v>2024</v>
      </c>
      <c r="B1013" s="178" t="s">
        <v>2025</v>
      </c>
      <c r="C1013" s="179" t="s">
        <v>2024</v>
      </c>
      <c r="D1013" s="268">
        <v>0</v>
      </c>
      <c r="E1013" s="268">
        <v>0</v>
      </c>
      <c r="F1013" s="190" t="str">
        <f t="shared" si="19"/>
        <v>-</v>
      </c>
    </row>
    <row r="1014" spans="1:6" s="1" customFormat="1" ht="22.9" customHeight="1" x14ac:dyDescent="0.2">
      <c r="A1014" s="36" t="s">
        <v>2026</v>
      </c>
      <c r="B1014" s="178" t="s">
        <v>2027</v>
      </c>
      <c r="C1014" s="179" t="s">
        <v>2026</v>
      </c>
      <c r="D1014" s="268">
        <v>0</v>
      </c>
      <c r="E1014" s="268">
        <v>0</v>
      </c>
      <c r="F1014" s="190" t="str">
        <f t="shared" si="19"/>
        <v>-</v>
      </c>
    </row>
    <row r="1015" spans="1:6" s="1" customFormat="1" ht="22.9" customHeight="1" x14ac:dyDescent="0.2">
      <c r="A1015" s="36" t="s">
        <v>2028</v>
      </c>
      <c r="B1015" s="178" t="s">
        <v>2029</v>
      </c>
      <c r="C1015" s="179" t="s">
        <v>2028</v>
      </c>
      <c r="D1015" s="268">
        <v>0</v>
      </c>
      <c r="E1015" s="268">
        <v>0</v>
      </c>
      <c r="F1015" s="190" t="str">
        <f t="shared" si="19"/>
        <v>-</v>
      </c>
    </row>
    <row r="1016" spans="1:6" s="1" customFormat="1" ht="12.75" customHeight="1" x14ac:dyDescent="0.2">
      <c r="A1016" s="36" t="s">
        <v>2030</v>
      </c>
      <c r="B1016" s="178" t="s">
        <v>2031</v>
      </c>
      <c r="C1016" s="179" t="s">
        <v>2030</v>
      </c>
      <c r="D1016" s="268">
        <v>0</v>
      </c>
      <c r="E1016" s="268">
        <v>0</v>
      </c>
      <c r="F1016" s="190" t="str">
        <f t="shared" si="19"/>
        <v>-</v>
      </c>
    </row>
    <row r="1017" spans="1:6" s="1" customFormat="1" ht="36" customHeight="1" x14ac:dyDescent="0.2">
      <c r="A1017" s="36" t="s">
        <v>2032</v>
      </c>
      <c r="B1017" s="178" t="s">
        <v>2033</v>
      </c>
      <c r="C1017" s="179" t="s">
        <v>2034</v>
      </c>
      <c r="D1017" s="268">
        <v>0</v>
      </c>
      <c r="E1017" s="268">
        <v>0</v>
      </c>
      <c r="F1017" s="190" t="str">
        <f t="shared" si="19"/>
        <v>-</v>
      </c>
    </row>
    <row r="1018" spans="1:6" s="1" customFormat="1" ht="12.75" customHeight="1" x14ac:dyDescent="0.2">
      <c r="A1018" s="36" t="s">
        <v>2035</v>
      </c>
      <c r="B1018" s="178" t="s">
        <v>2036</v>
      </c>
      <c r="C1018" s="179" t="s">
        <v>2035</v>
      </c>
      <c r="D1018" s="268">
        <v>0</v>
      </c>
      <c r="E1018" s="268">
        <v>0</v>
      </c>
      <c r="F1018" s="190" t="str">
        <f t="shared" si="19"/>
        <v>-</v>
      </c>
    </row>
    <row r="1019" spans="1:6" s="1" customFormat="1" ht="22.9" customHeight="1" x14ac:dyDescent="0.2">
      <c r="A1019" s="198" t="s">
        <v>2037</v>
      </c>
      <c r="B1019" s="207" t="s">
        <v>2038</v>
      </c>
      <c r="C1019" s="199" t="s">
        <v>2037</v>
      </c>
      <c r="D1019" s="269">
        <v>0</v>
      </c>
      <c r="E1019" s="269">
        <v>0</v>
      </c>
      <c r="F1019" s="201" t="str">
        <f t="shared" si="19"/>
        <v>-</v>
      </c>
    </row>
    <row r="1020" spans="1:6" s="1" customFormat="1" ht="15" customHeight="1" x14ac:dyDescent="0.2">
      <c r="A1020" s="67"/>
      <c r="B1020" s="64"/>
      <c r="C1020" s="75"/>
      <c r="D1020" s="111"/>
      <c r="E1020" s="111"/>
      <c r="F1020" s="111"/>
    </row>
    <row r="1021" spans="1:6" s="1" customFormat="1" ht="15" customHeight="1" x14ac:dyDescent="0.2">
      <c r="A1021" s="67"/>
      <c r="B1021" s="64"/>
      <c r="C1021" s="75"/>
      <c r="D1021" s="330"/>
      <c r="E1021" s="331"/>
      <c r="F1021" s="111"/>
    </row>
    <row r="1022" spans="1:6" s="1" customFormat="1" ht="15" customHeight="1" x14ac:dyDescent="0.2">
      <c r="A1022" s="67"/>
      <c r="B1022" s="64"/>
      <c r="C1022" s="75"/>
      <c r="D1022" s="330"/>
      <c r="E1022" s="331"/>
      <c r="F1022" s="111"/>
    </row>
    <row r="1023" spans="1:6" s="1" customFormat="1" ht="15" customHeight="1" x14ac:dyDescent="0.2">
      <c r="A1023" s="67"/>
      <c r="B1023" s="64"/>
      <c r="C1023" s="75"/>
      <c r="D1023" s="111"/>
      <c r="E1023" s="111"/>
      <c r="F1023" s="111"/>
    </row>
    <row r="1024" spans="1:6" s="1" customFormat="1" ht="15" customHeight="1" x14ac:dyDescent="0.2">
      <c r="A1024" s="67"/>
      <c r="B1024" s="64"/>
      <c r="C1024" s="75"/>
      <c r="D1024" s="111"/>
      <c r="E1024" s="111"/>
      <c r="F1024" s="111"/>
    </row>
    <row r="1025" spans="1:6" s="1" customFormat="1" ht="15" customHeight="1" x14ac:dyDescent="0.2">
      <c r="A1025" s="67"/>
      <c r="B1025" s="64"/>
      <c r="C1025" s="75"/>
      <c r="D1025" s="111"/>
      <c r="E1025" s="111"/>
      <c r="F1025" s="111"/>
    </row>
    <row r="1026" spans="1:6" s="1" customFormat="1" ht="15" customHeight="1" x14ac:dyDescent="0.2">
      <c r="A1026" s="67"/>
      <c r="B1026" s="64"/>
      <c r="C1026" s="75"/>
      <c r="D1026" s="111"/>
      <c r="E1026" s="111"/>
      <c r="F1026" s="111"/>
    </row>
    <row r="1027" spans="1:6" s="1" customFormat="1" ht="15" customHeight="1" x14ac:dyDescent="0.2">
      <c r="A1027" s="67"/>
      <c r="B1027" s="64"/>
      <c r="C1027" s="75"/>
      <c r="D1027" s="111"/>
      <c r="E1027" s="111"/>
      <c r="F1027" s="111"/>
    </row>
    <row r="1028" spans="1:6" s="1" customFormat="1" ht="15" customHeight="1" x14ac:dyDescent="0.2">
      <c r="A1028" s="67"/>
      <c r="B1028" s="64"/>
      <c r="C1028" s="75"/>
      <c r="D1028" s="111"/>
      <c r="E1028" s="111"/>
      <c r="F1028" s="111"/>
    </row>
    <row r="1029" spans="1:6" s="1" customFormat="1" ht="15" customHeight="1" x14ac:dyDescent="0.2">
      <c r="A1029" s="67"/>
      <c r="B1029" s="64"/>
      <c r="C1029" s="75"/>
      <c r="D1029" s="111"/>
      <c r="E1029" s="111"/>
      <c r="F1029" s="111"/>
    </row>
    <row r="1030" spans="1:6" s="1" customFormat="1" ht="15" customHeight="1" x14ac:dyDescent="0.2">
      <c r="A1030" s="67"/>
      <c r="B1030" s="64"/>
      <c r="C1030" s="75"/>
      <c r="D1030" s="111"/>
      <c r="E1030" s="111"/>
      <c r="F1030" s="111"/>
    </row>
    <row r="1031" spans="1:6" s="1" customFormat="1" ht="15" customHeight="1" x14ac:dyDescent="0.2">
      <c r="A1031" s="67"/>
      <c r="B1031" s="64"/>
      <c r="C1031" s="75"/>
      <c r="D1031" s="111"/>
      <c r="E1031" s="111"/>
      <c r="F1031" s="111"/>
    </row>
    <row r="1032" spans="1:6" s="1" customFormat="1" ht="15" customHeight="1" x14ac:dyDescent="0.2">
      <c r="A1032" s="67"/>
      <c r="B1032" s="64"/>
      <c r="C1032" s="75"/>
      <c r="D1032" s="111"/>
      <c r="E1032" s="111"/>
      <c r="F1032" s="111"/>
    </row>
    <row r="1033" spans="1:6" s="1" customFormat="1" ht="15" customHeight="1" x14ac:dyDescent="0.2">
      <c r="A1033" s="67"/>
      <c r="B1033" s="64"/>
      <c r="C1033" s="75"/>
      <c r="D1033" s="111"/>
      <c r="E1033" s="111"/>
      <c r="F1033" s="111"/>
    </row>
    <row r="1034" spans="1:6" s="1" customFormat="1" ht="15" customHeight="1" x14ac:dyDescent="0.2">
      <c r="A1034" s="67"/>
      <c r="B1034" s="64"/>
      <c r="C1034" s="75"/>
      <c r="D1034" s="111"/>
      <c r="E1034" s="111"/>
      <c r="F1034" s="111"/>
    </row>
    <row r="1035" spans="1:6" s="1" customFormat="1" ht="15" customHeight="1" x14ac:dyDescent="0.2">
      <c r="A1035" s="67"/>
      <c r="B1035" s="64"/>
      <c r="C1035" s="75"/>
      <c r="D1035" s="111"/>
      <c r="E1035" s="111"/>
      <c r="F1035" s="111"/>
    </row>
    <row r="1036" spans="1:6" s="1" customFormat="1" ht="15" customHeight="1" x14ac:dyDescent="0.2">
      <c r="A1036" s="67"/>
      <c r="B1036" s="64"/>
      <c r="C1036" s="75"/>
      <c r="D1036" s="111"/>
      <c r="E1036" s="111"/>
      <c r="F1036" s="111"/>
    </row>
    <row r="1037" spans="1:6" s="1" customFormat="1" ht="15" customHeight="1" x14ac:dyDescent="0.2">
      <c r="A1037" s="67"/>
      <c r="B1037" s="64"/>
      <c r="C1037" s="75"/>
      <c r="D1037" s="111"/>
      <c r="E1037" s="111"/>
      <c r="F1037" s="111"/>
    </row>
    <row r="1038" spans="1:6" s="1" customFormat="1" ht="15" customHeight="1" x14ac:dyDescent="0.2">
      <c r="A1038" s="67"/>
      <c r="B1038" s="64"/>
      <c r="C1038" s="75"/>
      <c r="D1038" s="111"/>
      <c r="E1038" s="111"/>
      <c r="F1038" s="111"/>
    </row>
    <row r="1039" spans="1:6" s="1" customFormat="1" ht="15" customHeight="1" x14ac:dyDescent="0.2">
      <c r="A1039" s="67"/>
      <c r="B1039" s="64"/>
      <c r="C1039" s="75"/>
      <c r="D1039" s="111"/>
      <c r="E1039" s="111"/>
      <c r="F1039" s="111"/>
    </row>
    <row r="1040" spans="1:6" s="1" customFormat="1" ht="15" customHeight="1" x14ac:dyDescent="0.2">
      <c r="A1040" s="67"/>
      <c r="B1040" s="64"/>
      <c r="C1040" s="75"/>
      <c r="D1040" s="111"/>
      <c r="E1040" s="111"/>
      <c r="F1040" s="111"/>
    </row>
    <row r="1041" spans="1:6" s="1" customFormat="1" ht="15" customHeight="1" x14ac:dyDescent="0.2">
      <c r="A1041" s="67"/>
      <c r="B1041" s="64"/>
      <c r="C1041" s="75"/>
      <c r="D1041" s="111"/>
      <c r="E1041" s="111"/>
      <c r="F1041" s="111"/>
    </row>
    <row r="1042" spans="1:6" s="1" customFormat="1" ht="15" customHeight="1" x14ac:dyDescent="0.2">
      <c r="A1042" s="67"/>
      <c r="B1042" s="64"/>
      <c r="C1042" s="75"/>
      <c r="D1042" s="111"/>
      <c r="E1042" s="111"/>
      <c r="F1042" s="111"/>
    </row>
    <row r="1043" spans="1:6" s="1" customFormat="1" ht="15" customHeight="1" x14ac:dyDescent="0.2">
      <c r="A1043" s="67"/>
      <c r="B1043" s="64"/>
      <c r="C1043" s="75"/>
      <c r="D1043" s="111"/>
      <c r="E1043" s="111"/>
      <c r="F1043" s="111"/>
    </row>
    <row r="1044" spans="1:6" s="1" customFormat="1" ht="15" customHeight="1" x14ac:dyDescent="0.2">
      <c r="A1044" s="67"/>
      <c r="B1044" s="64"/>
      <c r="C1044" s="75"/>
      <c r="D1044" s="111"/>
      <c r="E1044" s="111"/>
      <c r="F1044" s="111"/>
    </row>
    <row r="1045" spans="1:6" s="1" customFormat="1" ht="15" customHeight="1" x14ac:dyDescent="0.2">
      <c r="A1045" s="67"/>
      <c r="B1045" s="64"/>
      <c r="C1045" s="75"/>
      <c r="D1045" s="111"/>
      <c r="E1045" s="111"/>
      <c r="F1045" s="111"/>
    </row>
    <row r="1046" spans="1:6" s="1" customFormat="1" ht="15" customHeight="1" x14ac:dyDescent="0.2">
      <c r="A1046" s="67"/>
      <c r="B1046" s="64"/>
      <c r="C1046" s="75"/>
      <c r="D1046" s="111"/>
      <c r="E1046" s="111"/>
      <c r="F1046" s="111"/>
    </row>
    <row r="1047" spans="1:6" s="1" customFormat="1" ht="15" customHeight="1" x14ac:dyDescent="0.2">
      <c r="A1047" s="67"/>
      <c r="B1047" s="64"/>
      <c r="C1047" s="75"/>
      <c r="D1047" s="111"/>
      <c r="E1047" s="111"/>
      <c r="F1047" s="111"/>
    </row>
    <row r="1048" spans="1:6" s="1" customFormat="1" ht="15" customHeight="1" x14ac:dyDescent="0.2">
      <c r="A1048" s="67"/>
      <c r="B1048" s="64"/>
      <c r="C1048" s="75"/>
      <c r="D1048" s="111"/>
      <c r="E1048" s="111"/>
      <c r="F1048" s="111"/>
    </row>
    <row r="1049" spans="1:6" s="1" customFormat="1" ht="15" customHeight="1" x14ac:dyDescent="0.2">
      <c r="A1049" s="67"/>
      <c r="B1049" s="64"/>
      <c r="C1049" s="75"/>
      <c r="D1049" s="111"/>
      <c r="E1049" s="111"/>
      <c r="F1049" s="111"/>
    </row>
    <row r="1050" spans="1:6" s="1" customFormat="1" ht="15" customHeight="1" x14ac:dyDescent="0.2">
      <c r="A1050" s="67"/>
      <c r="B1050" s="64"/>
      <c r="C1050" s="75"/>
      <c r="D1050" s="111"/>
      <c r="E1050" s="111"/>
      <c r="F1050" s="111"/>
    </row>
    <row r="1051" spans="1:6" s="1" customFormat="1" ht="15" customHeight="1" x14ac:dyDescent="0.2">
      <c r="A1051" s="67"/>
      <c r="B1051" s="64"/>
      <c r="C1051" s="75"/>
      <c r="D1051" s="111"/>
      <c r="E1051" s="111"/>
      <c r="F1051" s="111"/>
    </row>
    <row r="1052" spans="1:6" s="1"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0" customWidth="1"/>
    <col min="2" max="2" width="60.7109375" style="211" customWidth="1"/>
    <col min="3" max="3" width="12.7109375" style="210"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56</v>
      </c>
      <c r="B1" s="181"/>
      <c r="C1" s="109" t="s">
        <v>33</v>
      </c>
      <c r="D1" s="182"/>
      <c r="E1" s="109" t="s">
        <v>58</v>
      </c>
      <c r="F1" s="183"/>
    </row>
    <row r="2" spans="1:24" s="1" customFormat="1" ht="50.1" customHeight="1" x14ac:dyDescent="0.2">
      <c r="A2" s="338" t="s">
        <v>31</v>
      </c>
      <c r="B2" s="339"/>
      <c r="C2" s="339"/>
      <c r="D2" s="339"/>
      <c r="E2" s="339"/>
      <c r="F2" s="339"/>
      <c r="G2" s="110"/>
      <c r="H2" s="110"/>
      <c r="I2" s="110"/>
      <c r="J2" s="110"/>
      <c r="K2" s="110"/>
      <c r="L2" s="110"/>
      <c r="M2" s="110"/>
      <c r="N2" s="110"/>
      <c r="O2" s="110"/>
      <c r="P2" s="110"/>
      <c r="Q2" s="110"/>
      <c r="R2" s="110"/>
      <c r="S2" s="110"/>
      <c r="T2" s="110"/>
      <c r="U2" s="110"/>
      <c r="V2" s="110"/>
      <c r="W2" s="110"/>
    </row>
    <row r="3" spans="1:24" s="77" customFormat="1" ht="48" customHeight="1" x14ac:dyDescent="0.2">
      <c r="A3" s="118" t="s">
        <v>60</v>
      </c>
      <c r="B3" s="119" t="s">
        <v>43</v>
      </c>
      <c r="C3" s="120" t="s">
        <v>44</v>
      </c>
      <c r="D3" s="121" t="s">
        <v>47</v>
      </c>
      <c r="E3" s="119" t="s">
        <v>48</v>
      </c>
      <c r="F3" s="122" t="s">
        <v>61</v>
      </c>
    </row>
    <row r="4" spans="1:24" s="76" customFormat="1" ht="12" customHeight="1" x14ac:dyDescent="0.2">
      <c r="A4" s="89">
        <v>1</v>
      </c>
      <c r="B4" s="91">
        <v>2</v>
      </c>
      <c r="C4" s="209" t="s">
        <v>62</v>
      </c>
      <c r="D4" s="209">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6" t="s">
        <v>2039</v>
      </c>
      <c r="B5" s="341"/>
      <c r="C5" s="185"/>
      <c r="D5" s="186"/>
      <c r="E5" s="186"/>
      <c r="F5" s="187"/>
      <c r="G5" s="26"/>
      <c r="H5" s="26"/>
      <c r="I5" s="26"/>
      <c r="J5" s="26"/>
      <c r="K5" s="26"/>
      <c r="L5" s="26"/>
      <c r="M5" s="26"/>
      <c r="N5" s="26"/>
      <c r="O5" s="26"/>
      <c r="P5" s="26"/>
      <c r="Q5" s="26"/>
      <c r="R5" s="26"/>
      <c r="S5" s="26"/>
      <c r="T5" s="26"/>
      <c r="U5" s="26"/>
      <c r="V5" s="26"/>
      <c r="W5" s="26"/>
    </row>
    <row r="6" spans="1:24" s="1" customFormat="1" ht="12.75" customHeight="1" x14ac:dyDescent="0.2">
      <c r="A6" s="270"/>
      <c r="B6" s="271" t="s">
        <v>2040</v>
      </c>
      <c r="C6" s="272" t="s">
        <v>2041</v>
      </c>
      <c r="D6" s="78">
        <f>D7+D69</f>
        <v>0</v>
      </c>
      <c r="E6" s="78">
        <f>E7+E69</f>
        <v>0</v>
      </c>
      <c r="F6" s="273" t="str">
        <f t="shared" ref="F6:F37" si="0">IF(D6&gt;0,IF(E6/D6&gt;=100,"&gt;&gt;100",E6/D6*100),"-")</f>
        <v>-</v>
      </c>
      <c r="G6" s="110"/>
      <c r="H6" s="110"/>
      <c r="I6" s="110"/>
      <c r="J6" s="110"/>
      <c r="K6" s="110"/>
      <c r="L6" s="110"/>
      <c r="M6" s="110"/>
      <c r="N6" s="110"/>
      <c r="O6" s="110"/>
      <c r="P6" s="110"/>
      <c r="Q6" s="110"/>
      <c r="R6" s="110"/>
      <c r="S6" s="110"/>
      <c r="T6" s="110"/>
      <c r="U6" s="110"/>
      <c r="V6" s="110"/>
      <c r="W6" s="110"/>
    </row>
    <row r="7" spans="1:24" s="1" customFormat="1" ht="12.75" customHeight="1" x14ac:dyDescent="0.2">
      <c r="A7" s="36" t="s">
        <v>2042</v>
      </c>
      <c r="B7" s="178" t="s">
        <v>2043</v>
      </c>
      <c r="C7" s="219" t="s">
        <v>2044</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 customFormat="1" ht="12.75" customHeight="1" x14ac:dyDescent="0.2">
      <c r="A8" s="36" t="s">
        <v>2045</v>
      </c>
      <c r="B8" s="178" t="s">
        <v>2046</v>
      </c>
      <c r="C8" s="219" t="s">
        <v>2045</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 customFormat="1" ht="12.75" customHeight="1" x14ac:dyDescent="0.2">
      <c r="A9" s="36" t="s">
        <v>2047</v>
      </c>
      <c r="B9" s="178" t="s">
        <v>2048</v>
      </c>
      <c r="C9" s="219" t="s">
        <v>2047</v>
      </c>
      <c r="D9" s="263"/>
      <c r="E9" s="263"/>
      <c r="F9" s="190" t="str">
        <f t="shared" si="0"/>
        <v>-</v>
      </c>
      <c r="G9" s="110"/>
      <c r="H9" s="110"/>
      <c r="I9" s="110"/>
      <c r="J9" s="110"/>
      <c r="K9" s="110"/>
      <c r="L9" s="110"/>
      <c r="M9" s="110"/>
      <c r="N9" s="110"/>
      <c r="O9" s="110"/>
      <c r="P9" s="110"/>
      <c r="Q9" s="110"/>
      <c r="R9" s="110"/>
      <c r="S9" s="110"/>
      <c r="T9" s="110"/>
      <c r="U9" s="110"/>
      <c r="V9" s="110"/>
      <c r="W9" s="110"/>
    </row>
    <row r="10" spans="1:24" s="1" customFormat="1" ht="12.75" customHeight="1" x14ac:dyDescent="0.2">
      <c r="A10" s="36" t="s">
        <v>2049</v>
      </c>
      <c r="B10" s="178" t="s">
        <v>2050</v>
      </c>
      <c r="C10" s="219" t="s">
        <v>2049</v>
      </c>
      <c r="D10" s="263"/>
      <c r="E10" s="263"/>
      <c r="F10" s="190" t="str">
        <f t="shared" si="0"/>
        <v>-</v>
      </c>
      <c r="G10" s="110"/>
      <c r="H10" s="110"/>
      <c r="I10" s="110"/>
      <c r="J10" s="110"/>
      <c r="K10" s="110"/>
      <c r="L10" s="110"/>
      <c r="M10" s="110"/>
      <c r="N10" s="110"/>
      <c r="O10" s="110"/>
      <c r="P10" s="110"/>
      <c r="Q10" s="110"/>
      <c r="R10" s="110"/>
      <c r="S10" s="110"/>
      <c r="T10" s="110"/>
      <c r="U10" s="110"/>
      <c r="V10" s="110"/>
      <c r="W10" s="110"/>
    </row>
    <row r="11" spans="1:24" s="1" customFormat="1" ht="12.75" customHeight="1" x14ac:dyDescent="0.2">
      <c r="A11" s="36" t="s">
        <v>2051</v>
      </c>
      <c r="B11" s="178" t="s">
        <v>2052</v>
      </c>
      <c r="C11" s="219" t="s">
        <v>2051</v>
      </c>
      <c r="D11" s="263"/>
      <c r="E11" s="263"/>
      <c r="F11" s="190" t="str">
        <f t="shared" si="0"/>
        <v>-</v>
      </c>
      <c r="G11" s="110"/>
      <c r="H11" s="110"/>
      <c r="I11" s="110"/>
      <c r="J11" s="110"/>
      <c r="K11" s="110"/>
      <c r="L11" s="110"/>
      <c r="M11" s="110"/>
      <c r="N11" s="110"/>
      <c r="O11" s="110"/>
      <c r="P11" s="110"/>
      <c r="Q11" s="110"/>
      <c r="R11" s="110"/>
      <c r="S11" s="110"/>
      <c r="T11" s="110"/>
      <c r="U11" s="110"/>
      <c r="V11" s="110"/>
      <c r="W11" s="110"/>
    </row>
    <row r="12" spans="1:24" s="1" customFormat="1" ht="22.9" customHeight="1" x14ac:dyDescent="0.2">
      <c r="A12" s="36" t="s">
        <v>2053</v>
      </c>
      <c r="B12" s="178" t="s">
        <v>2054</v>
      </c>
      <c r="C12" s="219" t="s">
        <v>2053</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 customFormat="1" ht="12.75" customHeight="1" x14ac:dyDescent="0.2">
      <c r="A13" s="274" t="s">
        <v>2055</v>
      </c>
      <c r="B13" s="178" t="s">
        <v>2056</v>
      </c>
      <c r="C13" s="219" t="s">
        <v>2055</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 customFormat="1" ht="12.75" customHeight="1" x14ac:dyDescent="0.2">
      <c r="A14" s="36" t="s">
        <v>2057</v>
      </c>
      <c r="B14" s="178" t="s">
        <v>687</v>
      </c>
      <c r="C14" s="219" t="s">
        <v>2057</v>
      </c>
      <c r="D14" s="263"/>
      <c r="E14" s="263"/>
      <c r="F14" s="190" t="str">
        <f t="shared" si="0"/>
        <v>-</v>
      </c>
      <c r="G14" s="110"/>
      <c r="H14" s="110"/>
      <c r="I14" s="110"/>
      <c r="J14" s="110"/>
      <c r="K14" s="110"/>
      <c r="L14" s="110"/>
      <c r="M14" s="110"/>
      <c r="N14" s="110"/>
      <c r="O14" s="110"/>
      <c r="P14" s="110"/>
      <c r="Q14" s="110"/>
      <c r="R14" s="110"/>
      <c r="S14" s="110"/>
      <c r="T14" s="110"/>
      <c r="U14" s="110"/>
      <c r="V14" s="110"/>
      <c r="W14" s="110"/>
    </row>
    <row r="15" spans="1:24" s="1" customFormat="1" ht="12.75" customHeight="1" x14ac:dyDescent="0.2">
      <c r="A15" s="36" t="s">
        <v>2058</v>
      </c>
      <c r="B15" s="178" t="s">
        <v>689</v>
      </c>
      <c r="C15" s="219" t="s">
        <v>2058</v>
      </c>
      <c r="D15" s="263"/>
      <c r="E15" s="263"/>
      <c r="F15" s="190" t="str">
        <f t="shared" si="0"/>
        <v>-</v>
      </c>
      <c r="G15" s="110"/>
      <c r="H15" s="110"/>
      <c r="I15" s="110"/>
      <c r="J15" s="110"/>
      <c r="K15" s="110"/>
      <c r="L15" s="110"/>
      <c r="M15" s="110"/>
      <c r="N15" s="110"/>
      <c r="O15" s="110"/>
      <c r="P15" s="110"/>
      <c r="Q15" s="110"/>
      <c r="R15" s="110"/>
      <c r="S15" s="110"/>
      <c r="T15" s="110"/>
      <c r="U15" s="110"/>
      <c r="V15" s="110"/>
      <c r="W15" s="110"/>
    </row>
    <row r="16" spans="1:24" s="1" customFormat="1" ht="12.75" customHeight="1" x14ac:dyDescent="0.2">
      <c r="A16" s="36" t="s">
        <v>2059</v>
      </c>
      <c r="B16" s="178" t="s">
        <v>691</v>
      </c>
      <c r="C16" s="219" t="s">
        <v>2059</v>
      </c>
      <c r="D16" s="263"/>
      <c r="E16" s="263"/>
      <c r="F16" s="190" t="str">
        <f t="shared" si="0"/>
        <v>-</v>
      </c>
      <c r="G16" s="110"/>
      <c r="H16" s="110"/>
      <c r="I16" s="110"/>
      <c r="J16" s="110"/>
      <c r="K16" s="110"/>
      <c r="L16" s="110"/>
      <c r="M16" s="110"/>
      <c r="N16" s="110"/>
      <c r="O16" s="110"/>
      <c r="P16" s="110"/>
      <c r="Q16" s="110"/>
      <c r="R16" s="110"/>
      <c r="S16" s="110"/>
      <c r="T16" s="110"/>
      <c r="U16" s="110"/>
      <c r="V16" s="110"/>
      <c r="W16" s="110"/>
    </row>
    <row r="17" spans="1:23" s="1" customFormat="1" ht="12.75" customHeight="1" x14ac:dyDescent="0.2">
      <c r="A17" s="36" t="s">
        <v>2060</v>
      </c>
      <c r="B17" s="178" t="s">
        <v>693</v>
      </c>
      <c r="C17" s="219" t="s">
        <v>2060</v>
      </c>
      <c r="D17" s="263"/>
      <c r="E17" s="263"/>
      <c r="F17" s="190" t="str">
        <f t="shared" si="0"/>
        <v>-</v>
      </c>
      <c r="G17" s="110"/>
      <c r="H17" s="110"/>
      <c r="I17" s="110"/>
      <c r="J17" s="110"/>
      <c r="K17" s="110"/>
      <c r="L17" s="110"/>
      <c r="M17" s="110"/>
      <c r="N17" s="110"/>
      <c r="O17" s="110"/>
      <c r="P17" s="110"/>
      <c r="Q17" s="110"/>
      <c r="R17" s="110"/>
      <c r="S17" s="110"/>
      <c r="T17" s="110"/>
      <c r="U17" s="110"/>
      <c r="V17" s="110"/>
      <c r="W17" s="110"/>
    </row>
    <row r="18" spans="1:23" s="1" customFormat="1" ht="12.75" customHeight="1" x14ac:dyDescent="0.2">
      <c r="A18" s="36" t="s">
        <v>2061</v>
      </c>
      <c r="B18" s="178" t="s">
        <v>2062</v>
      </c>
      <c r="C18" s="219" t="s">
        <v>2061</v>
      </c>
      <c r="D18" s="263"/>
      <c r="E18" s="263"/>
      <c r="F18" s="190" t="str">
        <f t="shared" si="0"/>
        <v>-</v>
      </c>
      <c r="G18" s="110"/>
      <c r="H18" s="110"/>
      <c r="I18" s="110"/>
      <c r="J18" s="110"/>
      <c r="K18" s="110"/>
      <c r="L18" s="110"/>
      <c r="M18" s="110"/>
      <c r="N18" s="110"/>
      <c r="O18" s="110"/>
      <c r="P18" s="110"/>
      <c r="Q18" s="110"/>
      <c r="R18" s="110"/>
      <c r="S18" s="110"/>
      <c r="T18" s="110"/>
      <c r="U18" s="110"/>
      <c r="V18" s="110"/>
      <c r="W18" s="110"/>
    </row>
    <row r="19" spans="1:23" s="1" customFormat="1" ht="12.75" customHeight="1" x14ac:dyDescent="0.2">
      <c r="A19" s="274" t="s">
        <v>2063</v>
      </c>
      <c r="B19" s="178" t="s">
        <v>2064</v>
      </c>
      <c r="C19" s="219" t="s">
        <v>2063</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 customFormat="1" ht="12.75" customHeight="1" x14ac:dyDescent="0.2">
      <c r="A20" s="36" t="s">
        <v>2065</v>
      </c>
      <c r="B20" s="178" t="s">
        <v>697</v>
      </c>
      <c r="C20" s="219" t="s">
        <v>2065</v>
      </c>
      <c r="D20" s="263"/>
      <c r="E20" s="263"/>
      <c r="F20" s="190" t="str">
        <f t="shared" si="0"/>
        <v>-</v>
      </c>
      <c r="G20" s="110"/>
      <c r="H20" s="110"/>
      <c r="I20" s="110"/>
      <c r="J20" s="110"/>
      <c r="K20" s="110"/>
      <c r="L20" s="110"/>
      <c r="M20" s="110"/>
      <c r="N20" s="110"/>
      <c r="O20" s="110"/>
      <c r="P20" s="110"/>
      <c r="Q20" s="110"/>
      <c r="R20" s="110"/>
      <c r="S20" s="110"/>
      <c r="T20" s="110"/>
      <c r="U20" s="110"/>
      <c r="V20" s="110"/>
      <c r="W20" s="110"/>
    </row>
    <row r="21" spans="1:23" s="1" customFormat="1" ht="12.75" customHeight="1" x14ac:dyDescent="0.2">
      <c r="A21" s="36" t="s">
        <v>2066</v>
      </c>
      <c r="B21" s="178" t="s">
        <v>790</v>
      </c>
      <c r="C21" s="219" t="s">
        <v>2066</v>
      </c>
      <c r="D21" s="263"/>
      <c r="E21" s="263"/>
      <c r="F21" s="190" t="str">
        <f t="shared" si="0"/>
        <v>-</v>
      </c>
      <c r="G21" s="110"/>
      <c r="H21" s="110"/>
      <c r="I21" s="110"/>
      <c r="J21" s="110"/>
      <c r="K21" s="110"/>
      <c r="L21" s="110"/>
      <c r="M21" s="110"/>
      <c r="N21" s="110"/>
      <c r="O21" s="110"/>
      <c r="P21" s="110"/>
      <c r="Q21" s="110"/>
      <c r="R21" s="110"/>
      <c r="S21" s="110"/>
      <c r="T21" s="110"/>
      <c r="U21" s="110"/>
      <c r="V21" s="110"/>
      <c r="W21" s="110"/>
    </row>
    <row r="22" spans="1:23" s="1" customFormat="1" ht="12.75" customHeight="1" x14ac:dyDescent="0.2">
      <c r="A22" s="36" t="s">
        <v>2067</v>
      </c>
      <c r="B22" s="178" t="s">
        <v>701</v>
      </c>
      <c r="C22" s="219" t="s">
        <v>2067</v>
      </c>
      <c r="D22" s="263"/>
      <c r="E22" s="263"/>
      <c r="F22" s="190" t="str">
        <f t="shared" si="0"/>
        <v>-</v>
      </c>
      <c r="G22" s="110"/>
      <c r="H22" s="110"/>
      <c r="I22" s="110"/>
      <c r="J22" s="110"/>
      <c r="K22" s="110"/>
      <c r="L22" s="110"/>
      <c r="M22" s="110"/>
      <c r="N22" s="110"/>
      <c r="O22" s="110"/>
      <c r="P22" s="110"/>
      <c r="Q22" s="110"/>
      <c r="R22" s="110"/>
      <c r="S22" s="110"/>
      <c r="T22" s="110"/>
      <c r="U22" s="110"/>
      <c r="V22" s="110"/>
      <c r="W22" s="110"/>
    </row>
    <row r="23" spans="1:23" s="1" customFormat="1" ht="12.75" customHeight="1" x14ac:dyDescent="0.2">
      <c r="A23" s="36" t="s">
        <v>2068</v>
      </c>
      <c r="B23" s="178" t="s">
        <v>703</v>
      </c>
      <c r="C23" s="219" t="s">
        <v>2068</v>
      </c>
      <c r="D23" s="263"/>
      <c r="E23" s="263"/>
      <c r="F23" s="190" t="str">
        <f t="shared" si="0"/>
        <v>-</v>
      </c>
      <c r="G23" s="110"/>
      <c r="H23" s="110"/>
      <c r="I23" s="110"/>
      <c r="J23" s="110"/>
      <c r="K23" s="110"/>
      <c r="L23" s="110"/>
      <c r="M23" s="110"/>
      <c r="N23" s="110"/>
      <c r="O23" s="110"/>
      <c r="P23" s="110"/>
      <c r="Q23" s="110"/>
      <c r="R23" s="110"/>
      <c r="S23" s="110"/>
      <c r="T23" s="110"/>
      <c r="U23" s="110"/>
      <c r="V23" s="110"/>
      <c r="W23" s="110"/>
    </row>
    <row r="24" spans="1:23" s="1" customFormat="1" ht="12.75" customHeight="1" x14ac:dyDescent="0.2">
      <c r="A24" s="36" t="s">
        <v>2069</v>
      </c>
      <c r="B24" s="178" t="s">
        <v>2070</v>
      </c>
      <c r="C24" s="219" t="s">
        <v>2069</v>
      </c>
      <c r="D24" s="263"/>
      <c r="E24" s="263"/>
      <c r="F24" s="190" t="str">
        <f t="shared" si="0"/>
        <v>-</v>
      </c>
      <c r="G24" s="110"/>
      <c r="H24" s="110"/>
      <c r="I24" s="110"/>
      <c r="J24" s="110"/>
      <c r="K24" s="110"/>
      <c r="L24" s="110"/>
      <c r="M24" s="110"/>
      <c r="N24" s="110"/>
      <c r="O24" s="110"/>
      <c r="P24" s="110"/>
      <c r="Q24" s="110"/>
      <c r="R24" s="110"/>
      <c r="S24" s="110"/>
      <c r="T24" s="110"/>
      <c r="U24" s="110"/>
      <c r="V24" s="110"/>
      <c r="W24" s="110"/>
    </row>
    <row r="25" spans="1:23" s="1" customFormat="1" ht="12.75" customHeight="1" x14ac:dyDescent="0.2">
      <c r="A25" s="36" t="s">
        <v>2071</v>
      </c>
      <c r="B25" s="178" t="s">
        <v>707</v>
      </c>
      <c r="C25" s="219" t="s">
        <v>2071</v>
      </c>
      <c r="D25" s="263"/>
      <c r="E25" s="263"/>
      <c r="F25" s="190" t="str">
        <f t="shared" si="0"/>
        <v>-</v>
      </c>
      <c r="G25" s="110"/>
      <c r="H25" s="110"/>
      <c r="I25" s="110"/>
      <c r="J25" s="110"/>
      <c r="K25" s="110"/>
      <c r="L25" s="110"/>
      <c r="M25" s="110"/>
      <c r="N25" s="110"/>
      <c r="O25" s="110"/>
      <c r="P25" s="110"/>
      <c r="Q25" s="110"/>
      <c r="R25" s="110"/>
      <c r="S25" s="110"/>
      <c r="T25" s="110"/>
      <c r="U25" s="110"/>
      <c r="V25" s="110"/>
      <c r="W25" s="110"/>
    </row>
    <row r="26" spans="1:23" s="1" customFormat="1" ht="12.75" customHeight="1" x14ac:dyDescent="0.2">
      <c r="A26" s="36" t="s">
        <v>2072</v>
      </c>
      <c r="B26" s="178" t="s">
        <v>709</v>
      </c>
      <c r="C26" s="219" t="s">
        <v>2072</v>
      </c>
      <c r="D26" s="263"/>
      <c r="E26" s="263"/>
      <c r="F26" s="190" t="str">
        <f t="shared" si="0"/>
        <v>-</v>
      </c>
      <c r="G26" s="110"/>
      <c r="H26" s="110"/>
      <c r="I26" s="110"/>
      <c r="J26" s="110"/>
      <c r="K26" s="110"/>
      <c r="L26" s="110"/>
      <c r="M26" s="110"/>
      <c r="N26" s="110"/>
      <c r="O26" s="110"/>
      <c r="P26" s="110"/>
      <c r="Q26" s="110"/>
      <c r="R26" s="110"/>
      <c r="S26" s="110"/>
      <c r="T26" s="110"/>
      <c r="U26" s="110"/>
      <c r="V26" s="110"/>
      <c r="W26" s="110"/>
    </row>
    <row r="27" spans="1:23" s="1" customFormat="1" ht="12.75" customHeight="1" x14ac:dyDescent="0.2">
      <c r="A27" s="36" t="s">
        <v>2073</v>
      </c>
      <c r="B27" s="178" t="s">
        <v>711</v>
      </c>
      <c r="C27" s="219" t="s">
        <v>2073</v>
      </c>
      <c r="D27" s="263"/>
      <c r="E27" s="263"/>
      <c r="F27" s="190" t="str">
        <f t="shared" si="0"/>
        <v>-</v>
      </c>
      <c r="G27" s="110"/>
      <c r="H27" s="110"/>
      <c r="I27" s="110"/>
      <c r="J27" s="110"/>
      <c r="K27" s="110"/>
      <c r="L27" s="110"/>
      <c r="M27" s="110"/>
      <c r="N27" s="110"/>
      <c r="O27" s="110"/>
      <c r="P27" s="110"/>
      <c r="Q27" s="110"/>
      <c r="R27" s="110"/>
      <c r="S27" s="110"/>
      <c r="T27" s="110"/>
      <c r="U27" s="110"/>
      <c r="V27" s="110"/>
      <c r="W27" s="110"/>
    </row>
    <row r="28" spans="1:23" s="1" customFormat="1" ht="12.75" customHeight="1" x14ac:dyDescent="0.2">
      <c r="A28" s="36" t="s">
        <v>2074</v>
      </c>
      <c r="B28" s="178" t="s">
        <v>2075</v>
      </c>
      <c r="C28" s="219" t="s">
        <v>2074</v>
      </c>
      <c r="D28" s="263"/>
      <c r="E28" s="263"/>
      <c r="F28" s="190" t="str">
        <f t="shared" si="0"/>
        <v>-</v>
      </c>
      <c r="G28" s="110"/>
      <c r="H28" s="110"/>
      <c r="I28" s="110"/>
      <c r="J28" s="110"/>
      <c r="K28" s="110"/>
      <c r="L28" s="110"/>
      <c r="M28" s="110"/>
      <c r="N28" s="110"/>
      <c r="O28" s="110"/>
      <c r="P28" s="110"/>
      <c r="Q28" s="110"/>
      <c r="R28" s="110"/>
      <c r="S28" s="110"/>
      <c r="T28" s="110"/>
      <c r="U28" s="110"/>
      <c r="V28" s="110"/>
      <c r="W28" s="110"/>
    </row>
    <row r="29" spans="1:23" s="1" customFormat="1" ht="12.75" customHeight="1" x14ac:dyDescent="0.2">
      <c r="A29" s="274" t="s">
        <v>2076</v>
      </c>
      <c r="B29" s="178" t="s">
        <v>2077</v>
      </c>
      <c r="C29" s="219" t="s">
        <v>2076</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 customFormat="1" ht="12.75" customHeight="1" x14ac:dyDescent="0.2">
      <c r="A30" s="36" t="s">
        <v>2078</v>
      </c>
      <c r="B30" s="178" t="s">
        <v>715</v>
      </c>
      <c r="C30" s="219" t="s">
        <v>2078</v>
      </c>
      <c r="D30" s="263"/>
      <c r="E30" s="263"/>
      <c r="F30" s="190" t="str">
        <f t="shared" si="0"/>
        <v>-</v>
      </c>
      <c r="G30" s="110"/>
      <c r="H30" s="110"/>
      <c r="I30" s="110"/>
      <c r="J30" s="110"/>
      <c r="K30" s="110"/>
      <c r="L30" s="110"/>
      <c r="M30" s="110"/>
      <c r="N30" s="110"/>
      <c r="O30" s="110"/>
      <c r="P30" s="110"/>
      <c r="Q30" s="110"/>
      <c r="R30" s="110"/>
      <c r="S30" s="110"/>
      <c r="T30" s="110"/>
      <c r="U30" s="110"/>
      <c r="V30" s="110"/>
      <c r="W30" s="110"/>
    </row>
    <row r="31" spans="1:23" s="1" customFormat="1" ht="12.75" customHeight="1" x14ac:dyDescent="0.2">
      <c r="A31" s="36" t="s">
        <v>2079</v>
      </c>
      <c r="B31" s="178" t="s">
        <v>2080</v>
      </c>
      <c r="C31" s="219" t="s">
        <v>2079</v>
      </c>
      <c r="D31" s="263"/>
      <c r="E31" s="263"/>
      <c r="F31" s="190" t="str">
        <f t="shared" si="0"/>
        <v>-</v>
      </c>
      <c r="G31" s="110"/>
      <c r="H31" s="110"/>
      <c r="I31" s="110"/>
      <c r="J31" s="110"/>
      <c r="K31" s="110"/>
      <c r="L31" s="110"/>
      <c r="M31" s="110"/>
      <c r="N31" s="110"/>
      <c r="O31" s="110"/>
      <c r="P31" s="110"/>
      <c r="Q31" s="110"/>
      <c r="R31" s="110"/>
      <c r="S31" s="110"/>
      <c r="T31" s="110"/>
      <c r="U31" s="110"/>
      <c r="V31" s="110"/>
      <c r="W31" s="110"/>
    </row>
    <row r="32" spans="1:23" s="1" customFormat="1" ht="12.75" customHeight="1" x14ac:dyDescent="0.2">
      <c r="A32" s="36" t="s">
        <v>2081</v>
      </c>
      <c r="B32" s="178" t="s">
        <v>719</v>
      </c>
      <c r="C32" s="219" t="s">
        <v>2081</v>
      </c>
      <c r="D32" s="263"/>
      <c r="E32" s="263"/>
      <c r="F32" s="190" t="str">
        <f t="shared" si="0"/>
        <v>-</v>
      </c>
      <c r="G32" s="110"/>
      <c r="H32" s="110"/>
      <c r="I32" s="110"/>
      <c r="J32" s="110"/>
      <c r="K32" s="110"/>
      <c r="L32" s="110"/>
      <c r="M32" s="110"/>
      <c r="N32" s="110"/>
      <c r="O32" s="110"/>
      <c r="P32" s="110"/>
      <c r="Q32" s="110"/>
      <c r="R32" s="110"/>
      <c r="S32" s="110"/>
      <c r="T32" s="110"/>
      <c r="U32" s="110"/>
      <c r="V32" s="110"/>
      <c r="W32" s="110"/>
    </row>
    <row r="33" spans="1:23" s="1" customFormat="1" ht="12.75" customHeight="1" x14ac:dyDescent="0.2">
      <c r="A33" s="36" t="s">
        <v>2082</v>
      </c>
      <c r="B33" s="178" t="s">
        <v>721</v>
      </c>
      <c r="C33" s="219" t="s">
        <v>2082</v>
      </c>
      <c r="D33" s="263"/>
      <c r="E33" s="263"/>
      <c r="F33" s="190" t="str">
        <f t="shared" si="0"/>
        <v>-</v>
      </c>
      <c r="G33" s="110"/>
      <c r="H33" s="110"/>
      <c r="I33" s="110"/>
      <c r="J33" s="110"/>
      <c r="K33" s="110"/>
      <c r="L33" s="110"/>
      <c r="M33" s="110"/>
      <c r="N33" s="110"/>
      <c r="O33" s="110"/>
      <c r="P33" s="110"/>
      <c r="Q33" s="110"/>
      <c r="R33" s="110"/>
      <c r="S33" s="110"/>
      <c r="T33" s="110"/>
      <c r="U33" s="110"/>
      <c r="V33" s="110"/>
      <c r="W33" s="110"/>
    </row>
    <row r="34" spans="1:23" s="1" customFormat="1" ht="12.75" customHeight="1" x14ac:dyDescent="0.2">
      <c r="A34" s="36" t="s">
        <v>2083</v>
      </c>
      <c r="B34" s="178" t="s">
        <v>2084</v>
      </c>
      <c r="C34" s="219" t="s">
        <v>2083</v>
      </c>
      <c r="D34" s="263"/>
      <c r="E34" s="263"/>
      <c r="F34" s="190" t="str">
        <f t="shared" si="0"/>
        <v>-</v>
      </c>
      <c r="G34" s="110"/>
      <c r="H34" s="110"/>
      <c r="I34" s="110"/>
      <c r="J34" s="110"/>
      <c r="K34" s="110"/>
      <c r="L34" s="110"/>
      <c r="M34" s="110"/>
      <c r="N34" s="110"/>
      <c r="O34" s="110"/>
      <c r="P34" s="110"/>
      <c r="Q34" s="110"/>
      <c r="R34" s="110"/>
      <c r="S34" s="110"/>
      <c r="T34" s="110"/>
      <c r="U34" s="110"/>
      <c r="V34" s="110"/>
      <c r="W34" s="110"/>
    </row>
    <row r="35" spans="1:23" s="1" customFormat="1" ht="12" customHeight="1" x14ac:dyDescent="0.2">
      <c r="A35" s="274" t="s">
        <v>2085</v>
      </c>
      <c r="B35" s="178" t="s">
        <v>2086</v>
      </c>
      <c r="C35" s="219" t="s">
        <v>2085</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 customFormat="1" ht="12.75" customHeight="1" x14ac:dyDescent="0.2">
      <c r="A36" s="36" t="s">
        <v>2087</v>
      </c>
      <c r="B36" s="178" t="s">
        <v>806</v>
      </c>
      <c r="C36" s="219" t="s">
        <v>2087</v>
      </c>
      <c r="D36" s="263"/>
      <c r="E36" s="263"/>
      <c r="F36" s="190" t="str">
        <f t="shared" si="0"/>
        <v>-</v>
      </c>
      <c r="G36" s="110"/>
      <c r="H36" s="110"/>
      <c r="I36" s="110"/>
      <c r="J36" s="110"/>
      <c r="K36" s="110"/>
      <c r="L36" s="110"/>
      <c r="M36" s="110"/>
      <c r="N36" s="110"/>
      <c r="O36" s="110"/>
      <c r="P36" s="110"/>
      <c r="Q36" s="110"/>
      <c r="R36" s="110"/>
      <c r="S36" s="110"/>
      <c r="T36" s="110"/>
      <c r="U36" s="110"/>
      <c r="V36" s="110"/>
      <c r="W36" s="110"/>
    </row>
    <row r="37" spans="1:23" s="1" customFormat="1" ht="12.75" customHeight="1" x14ac:dyDescent="0.2">
      <c r="A37" s="36" t="s">
        <v>2088</v>
      </c>
      <c r="B37" s="178" t="s">
        <v>727</v>
      </c>
      <c r="C37" s="219" t="s">
        <v>2088</v>
      </c>
      <c r="D37" s="263"/>
      <c r="E37" s="263"/>
      <c r="F37" s="190" t="str">
        <f t="shared" si="0"/>
        <v>-</v>
      </c>
      <c r="G37" s="110"/>
      <c r="H37" s="110"/>
      <c r="I37" s="110"/>
      <c r="J37" s="110"/>
      <c r="K37" s="110"/>
      <c r="L37" s="110"/>
      <c r="M37" s="110"/>
      <c r="N37" s="110"/>
      <c r="O37" s="110"/>
      <c r="P37" s="110"/>
      <c r="Q37" s="110"/>
      <c r="R37" s="110"/>
      <c r="S37" s="110"/>
      <c r="T37" s="110"/>
      <c r="U37" s="110"/>
      <c r="V37" s="110"/>
      <c r="W37" s="110"/>
    </row>
    <row r="38" spans="1:23" s="1" customFormat="1" ht="12.75" customHeight="1" x14ac:dyDescent="0.2">
      <c r="A38" s="36" t="s">
        <v>2089</v>
      </c>
      <c r="B38" s="178" t="s">
        <v>729</v>
      </c>
      <c r="C38" s="219" t="s">
        <v>2089</v>
      </c>
      <c r="D38" s="263"/>
      <c r="E38" s="263"/>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 customFormat="1" ht="12.75" customHeight="1" x14ac:dyDescent="0.2">
      <c r="A39" s="36" t="s">
        <v>2090</v>
      </c>
      <c r="B39" s="178" t="s">
        <v>731</v>
      </c>
      <c r="C39" s="219" t="s">
        <v>2090</v>
      </c>
      <c r="D39" s="263"/>
      <c r="E39" s="263"/>
      <c r="F39" s="190" t="str">
        <f t="shared" si="1"/>
        <v>-</v>
      </c>
      <c r="G39" s="110"/>
      <c r="H39" s="110"/>
      <c r="I39" s="110"/>
      <c r="J39" s="110"/>
      <c r="K39" s="110"/>
      <c r="L39" s="110"/>
      <c r="M39" s="110"/>
      <c r="N39" s="110"/>
      <c r="O39" s="110"/>
      <c r="P39" s="110"/>
      <c r="Q39" s="110"/>
      <c r="R39" s="110"/>
      <c r="S39" s="110"/>
      <c r="T39" s="110"/>
      <c r="U39" s="110"/>
      <c r="V39" s="110"/>
      <c r="W39" s="110"/>
    </row>
    <row r="40" spans="1:23" s="1" customFormat="1" ht="12.75" customHeight="1" x14ac:dyDescent="0.2">
      <c r="A40" s="36" t="s">
        <v>2091</v>
      </c>
      <c r="B40" s="178" t="s">
        <v>2092</v>
      </c>
      <c r="C40" s="219" t="s">
        <v>2091</v>
      </c>
      <c r="D40" s="263"/>
      <c r="E40" s="263"/>
      <c r="F40" s="190" t="str">
        <f t="shared" si="1"/>
        <v>-</v>
      </c>
      <c r="G40" s="110"/>
      <c r="H40" s="110"/>
      <c r="I40" s="110"/>
      <c r="J40" s="110"/>
      <c r="K40" s="110"/>
      <c r="L40" s="110"/>
      <c r="M40" s="110"/>
      <c r="N40" s="110"/>
      <c r="O40" s="110"/>
      <c r="P40" s="110"/>
      <c r="Q40" s="110"/>
      <c r="R40" s="110"/>
      <c r="S40" s="110"/>
      <c r="T40" s="110"/>
      <c r="U40" s="110"/>
      <c r="V40" s="110"/>
      <c r="W40" s="110"/>
    </row>
    <row r="41" spans="1:23" s="1" customFormat="1" ht="12.75" customHeight="1" x14ac:dyDescent="0.2">
      <c r="A41" s="274" t="s">
        <v>2093</v>
      </c>
      <c r="B41" s="178" t="s">
        <v>2094</v>
      </c>
      <c r="C41" s="219" t="s">
        <v>2093</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 customFormat="1" ht="12.75" customHeight="1" x14ac:dyDescent="0.2">
      <c r="A42" s="36" t="s">
        <v>2095</v>
      </c>
      <c r="B42" s="178" t="s">
        <v>735</v>
      </c>
      <c r="C42" s="219" t="s">
        <v>2095</v>
      </c>
      <c r="D42" s="263"/>
      <c r="E42" s="263"/>
      <c r="F42" s="190" t="str">
        <f t="shared" si="1"/>
        <v>-</v>
      </c>
      <c r="G42" s="110"/>
      <c r="H42" s="110"/>
      <c r="I42" s="110"/>
      <c r="J42" s="110"/>
      <c r="K42" s="110"/>
      <c r="L42" s="110"/>
      <c r="M42" s="110"/>
      <c r="N42" s="110"/>
      <c r="O42" s="110"/>
      <c r="P42" s="110"/>
      <c r="Q42" s="110"/>
      <c r="R42" s="110"/>
      <c r="S42" s="110"/>
      <c r="T42" s="110"/>
      <c r="U42" s="110"/>
      <c r="V42" s="110"/>
      <c r="W42" s="110"/>
    </row>
    <row r="43" spans="1:23" s="1" customFormat="1" ht="12.75" customHeight="1" x14ac:dyDescent="0.2">
      <c r="A43" s="36" t="s">
        <v>2096</v>
      </c>
      <c r="B43" s="178" t="s">
        <v>737</v>
      </c>
      <c r="C43" s="219" t="s">
        <v>2096</v>
      </c>
      <c r="D43" s="263"/>
      <c r="E43" s="263"/>
      <c r="F43" s="190" t="str">
        <f t="shared" si="1"/>
        <v>-</v>
      </c>
      <c r="G43" s="110"/>
      <c r="H43" s="110"/>
      <c r="I43" s="110"/>
      <c r="J43" s="110"/>
      <c r="K43" s="110"/>
      <c r="L43" s="110"/>
      <c r="M43" s="110"/>
      <c r="N43" s="110"/>
      <c r="O43" s="110"/>
      <c r="P43" s="110"/>
      <c r="Q43" s="110"/>
      <c r="R43" s="110"/>
      <c r="S43" s="110"/>
      <c r="T43" s="110"/>
      <c r="U43" s="110"/>
      <c r="V43" s="110"/>
      <c r="W43" s="110"/>
    </row>
    <row r="44" spans="1:23" s="1" customFormat="1" ht="12.75" customHeight="1" x14ac:dyDescent="0.2">
      <c r="A44" s="36" t="s">
        <v>2097</v>
      </c>
      <c r="B44" s="178" t="s">
        <v>2098</v>
      </c>
      <c r="C44" s="219" t="s">
        <v>2097</v>
      </c>
      <c r="D44" s="263"/>
      <c r="E44" s="263"/>
      <c r="F44" s="190" t="str">
        <f t="shared" si="1"/>
        <v>-</v>
      </c>
      <c r="G44" s="110"/>
      <c r="H44" s="110"/>
      <c r="I44" s="110"/>
      <c r="J44" s="110"/>
      <c r="K44" s="110"/>
      <c r="L44" s="110"/>
      <c r="M44" s="110"/>
      <c r="N44" s="110"/>
      <c r="O44" s="110"/>
      <c r="P44" s="110"/>
      <c r="Q44" s="110"/>
      <c r="R44" s="110"/>
      <c r="S44" s="110"/>
      <c r="T44" s="110"/>
      <c r="U44" s="110"/>
      <c r="V44" s="110"/>
      <c r="W44" s="110"/>
    </row>
    <row r="45" spans="1:23" s="1" customFormat="1" ht="12.75" customHeight="1" x14ac:dyDescent="0.2">
      <c r="A45" s="274" t="s">
        <v>2099</v>
      </c>
      <c r="B45" s="178" t="s">
        <v>2100</v>
      </c>
      <c r="C45" s="219" t="s">
        <v>2099</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 customFormat="1" ht="12.75" customHeight="1" x14ac:dyDescent="0.2">
      <c r="A46" s="36" t="s">
        <v>2101</v>
      </c>
      <c r="B46" s="178" t="s">
        <v>741</v>
      </c>
      <c r="C46" s="219" t="s">
        <v>2101</v>
      </c>
      <c r="D46" s="263"/>
      <c r="E46" s="263"/>
      <c r="F46" s="190" t="str">
        <f t="shared" si="1"/>
        <v>-</v>
      </c>
      <c r="G46" s="110"/>
      <c r="H46" s="110"/>
      <c r="I46" s="110"/>
      <c r="J46" s="110"/>
      <c r="K46" s="110"/>
      <c r="L46" s="110"/>
      <c r="M46" s="110"/>
      <c r="N46" s="110"/>
      <c r="O46" s="110"/>
      <c r="P46" s="110"/>
      <c r="Q46" s="110"/>
      <c r="R46" s="110"/>
      <c r="S46" s="110"/>
      <c r="T46" s="110"/>
      <c r="U46" s="110"/>
      <c r="V46" s="110"/>
      <c r="W46" s="110"/>
    </row>
    <row r="47" spans="1:23" s="1" customFormat="1" ht="12.75" customHeight="1" x14ac:dyDescent="0.2">
      <c r="A47" s="36" t="s">
        <v>2102</v>
      </c>
      <c r="B47" s="178" t="s">
        <v>2103</v>
      </c>
      <c r="C47" s="219" t="s">
        <v>2102</v>
      </c>
      <c r="D47" s="263"/>
      <c r="E47" s="263"/>
      <c r="F47" s="190" t="str">
        <f t="shared" si="1"/>
        <v>-</v>
      </c>
      <c r="G47" s="110"/>
      <c r="H47" s="110"/>
      <c r="I47" s="110"/>
      <c r="J47" s="110"/>
      <c r="K47" s="110"/>
      <c r="L47" s="110"/>
      <c r="M47" s="110"/>
      <c r="N47" s="110"/>
      <c r="O47" s="110"/>
      <c r="P47" s="110"/>
      <c r="Q47" s="110"/>
      <c r="R47" s="110"/>
      <c r="S47" s="110"/>
      <c r="T47" s="110"/>
      <c r="U47" s="110"/>
      <c r="V47" s="110"/>
      <c r="W47" s="110"/>
    </row>
    <row r="48" spans="1:23" s="1" customFormat="1" ht="12.75" customHeight="1" x14ac:dyDescent="0.2">
      <c r="A48" s="36" t="s">
        <v>2104</v>
      </c>
      <c r="B48" s="178" t="s">
        <v>745</v>
      </c>
      <c r="C48" s="219" t="s">
        <v>2104</v>
      </c>
      <c r="D48" s="263"/>
      <c r="E48" s="263"/>
      <c r="F48" s="190" t="str">
        <f t="shared" si="1"/>
        <v>-</v>
      </c>
      <c r="G48" s="110"/>
      <c r="H48" s="110"/>
      <c r="I48" s="110"/>
      <c r="J48" s="110"/>
      <c r="K48" s="110"/>
      <c r="L48" s="110"/>
      <c r="M48" s="110"/>
      <c r="N48" s="110"/>
      <c r="O48" s="110"/>
      <c r="P48" s="110"/>
      <c r="Q48" s="110"/>
      <c r="R48" s="110"/>
      <c r="S48" s="110"/>
      <c r="T48" s="110"/>
      <c r="U48" s="110"/>
      <c r="V48" s="110"/>
      <c r="W48" s="110"/>
    </row>
    <row r="49" spans="1:23" s="1" customFormat="1" ht="12.75" customHeight="1" x14ac:dyDescent="0.2">
      <c r="A49" s="36" t="s">
        <v>2105</v>
      </c>
      <c r="B49" s="178" t="s">
        <v>747</v>
      </c>
      <c r="C49" s="219" t="s">
        <v>2105</v>
      </c>
      <c r="D49" s="263"/>
      <c r="E49" s="263"/>
      <c r="F49" s="190" t="str">
        <f t="shared" si="1"/>
        <v>-</v>
      </c>
      <c r="G49" s="110"/>
      <c r="H49" s="110"/>
      <c r="I49" s="110"/>
      <c r="J49" s="110"/>
      <c r="K49" s="110"/>
      <c r="L49" s="110"/>
      <c r="M49" s="110"/>
      <c r="N49" s="110"/>
      <c r="O49" s="110"/>
      <c r="P49" s="110"/>
      <c r="Q49" s="110"/>
      <c r="R49" s="110"/>
      <c r="S49" s="110"/>
      <c r="T49" s="110"/>
      <c r="U49" s="110"/>
      <c r="V49" s="110"/>
      <c r="W49" s="110"/>
    </row>
    <row r="50" spans="1:23" s="1" customFormat="1" ht="12.75" customHeight="1" x14ac:dyDescent="0.2">
      <c r="A50" s="36" t="s">
        <v>2106</v>
      </c>
      <c r="B50" s="178" t="s">
        <v>2107</v>
      </c>
      <c r="C50" s="219" t="s">
        <v>2106</v>
      </c>
      <c r="D50" s="263"/>
      <c r="E50" s="263"/>
      <c r="F50" s="190" t="str">
        <f t="shared" si="1"/>
        <v>-</v>
      </c>
      <c r="G50" s="110"/>
      <c r="H50" s="110"/>
      <c r="I50" s="110"/>
      <c r="J50" s="110"/>
      <c r="K50" s="110"/>
      <c r="L50" s="110"/>
      <c r="M50" s="110"/>
      <c r="N50" s="110"/>
      <c r="O50" s="110"/>
      <c r="P50" s="110"/>
      <c r="Q50" s="110"/>
      <c r="R50" s="110"/>
      <c r="S50" s="110"/>
      <c r="T50" s="110"/>
      <c r="U50" s="110"/>
      <c r="V50" s="110"/>
      <c r="W50" s="110"/>
    </row>
    <row r="51" spans="1:23" s="1" customFormat="1" ht="12.75" customHeight="1" x14ac:dyDescent="0.2">
      <c r="A51" s="36" t="s">
        <v>2108</v>
      </c>
      <c r="B51" s="178" t="s">
        <v>2109</v>
      </c>
      <c r="C51" s="219" t="s">
        <v>2108</v>
      </c>
      <c r="D51" s="263"/>
      <c r="E51" s="263"/>
      <c r="F51" s="190" t="str">
        <f t="shared" si="1"/>
        <v>-</v>
      </c>
      <c r="G51" s="110"/>
      <c r="H51" s="110"/>
      <c r="I51" s="110"/>
      <c r="J51" s="110"/>
      <c r="K51" s="110"/>
      <c r="L51" s="110"/>
      <c r="M51" s="110"/>
      <c r="N51" s="110"/>
      <c r="O51" s="110"/>
      <c r="P51" s="110"/>
      <c r="Q51" s="110"/>
      <c r="R51" s="110"/>
      <c r="S51" s="110"/>
      <c r="T51" s="110"/>
      <c r="U51" s="110"/>
      <c r="V51" s="110"/>
      <c r="W51" s="110"/>
    </row>
    <row r="52" spans="1:23" s="1" customFormat="1" ht="12.75" customHeight="1" x14ac:dyDescent="0.2">
      <c r="A52" s="36" t="s">
        <v>2110</v>
      </c>
      <c r="B52" s="178" t="s">
        <v>2111</v>
      </c>
      <c r="C52" s="219" t="s">
        <v>2110</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 customFormat="1" ht="12.75" customHeight="1" x14ac:dyDescent="0.2">
      <c r="A53" s="36" t="s">
        <v>2112</v>
      </c>
      <c r="B53" s="178" t="s">
        <v>2113</v>
      </c>
      <c r="C53" s="219" t="s">
        <v>2112</v>
      </c>
      <c r="D53" s="263"/>
      <c r="E53" s="263"/>
      <c r="F53" s="190" t="str">
        <f t="shared" si="1"/>
        <v>-</v>
      </c>
      <c r="G53" s="110"/>
      <c r="H53" s="110"/>
      <c r="I53" s="110"/>
      <c r="J53" s="110"/>
      <c r="K53" s="110"/>
      <c r="L53" s="110"/>
      <c r="M53" s="110"/>
      <c r="N53" s="110"/>
      <c r="O53" s="110"/>
      <c r="P53" s="110"/>
      <c r="Q53" s="110"/>
      <c r="R53" s="110"/>
      <c r="S53" s="110"/>
      <c r="T53" s="110"/>
      <c r="U53" s="110"/>
      <c r="V53" s="110"/>
      <c r="W53" s="110"/>
    </row>
    <row r="54" spans="1:23" s="1" customFormat="1" ht="12.75" customHeight="1" x14ac:dyDescent="0.2">
      <c r="A54" s="36" t="s">
        <v>2114</v>
      </c>
      <c r="B54" s="178" t="s">
        <v>2115</v>
      </c>
      <c r="C54" s="219" t="s">
        <v>2114</v>
      </c>
      <c r="D54" s="263"/>
      <c r="E54" s="263"/>
      <c r="F54" s="190" t="str">
        <f t="shared" si="1"/>
        <v>-</v>
      </c>
      <c r="G54" s="110"/>
      <c r="H54" s="110"/>
      <c r="I54" s="110"/>
      <c r="J54" s="110"/>
      <c r="K54" s="110"/>
      <c r="L54" s="110"/>
      <c r="M54" s="110"/>
      <c r="N54" s="110"/>
      <c r="O54" s="110"/>
      <c r="P54" s="110"/>
      <c r="Q54" s="110"/>
      <c r="R54" s="110"/>
      <c r="S54" s="110"/>
      <c r="T54" s="110"/>
      <c r="U54" s="110"/>
      <c r="V54" s="110"/>
      <c r="W54" s="110"/>
    </row>
    <row r="55" spans="1:23" s="1" customFormat="1" ht="12.75" customHeight="1" x14ac:dyDescent="0.2">
      <c r="A55" s="36" t="s">
        <v>2116</v>
      </c>
      <c r="B55" s="178" t="s">
        <v>2117</v>
      </c>
      <c r="C55" s="219" t="s">
        <v>2116</v>
      </c>
      <c r="D55" s="263"/>
      <c r="E55" s="263"/>
      <c r="F55" s="190" t="str">
        <f t="shared" si="1"/>
        <v>-</v>
      </c>
      <c r="G55" s="110"/>
      <c r="H55" s="110"/>
      <c r="I55" s="110"/>
      <c r="J55" s="110"/>
      <c r="K55" s="110"/>
      <c r="L55" s="110"/>
      <c r="M55" s="110"/>
      <c r="N55" s="110"/>
      <c r="O55" s="110"/>
      <c r="P55" s="110"/>
      <c r="Q55" s="110"/>
      <c r="R55" s="110"/>
      <c r="S55" s="110"/>
      <c r="T55" s="110"/>
      <c r="U55" s="110"/>
      <c r="V55" s="110"/>
      <c r="W55" s="110"/>
    </row>
    <row r="56" spans="1:23" s="1" customFormat="1" ht="12.75" customHeight="1" x14ac:dyDescent="0.2">
      <c r="A56" s="36" t="s">
        <v>2118</v>
      </c>
      <c r="B56" s="178" t="s">
        <v>2119</v>
      </c>
      <c r="C56" s="219" t="s">
        <v>2118</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 customFormat="1" ht="12.75" customHeight="1" x14ac:dyDescent="0.2">
      <c r="A57" s="36" t="s">
        <v>2120</v>
      </c>
      <c r="B57" s="178" t="s">
        <v>2121</v>
      </c>
      <c r="C57" s="219" t="s">
        <v>2120</v>
      </c>
      <c r="D57" s="263"/>
      <c r="E57" s="263"/>
      <c r="F57" s="190" t="str">
        <f t="shared" si="1"/>
        <v>-</v>
      </c>
      <c r="G57" s="110"/>
      <c r="H57" s="110"/>
      <c r="I57" s="110"/>
      <c r="J57" s="110"/>
      <c r="K57" s="110"/>
      <c r="L57" s="110"/>
      <c r="M57" s="110"/>
      <c r="N57" s="110"/>
      <c r="O57" s="110"/>
      <c r="P57" s="110"/>
      <c r="Q57" s="110"/>
      <c r="R57" s="110"/>
      <c r="S57" s="110"/>
      <c r="T57" s="110"/>
      <c r="U57" s="110"/>
      <c r="V57" s="110"/>
      <c r="W57" s="110"/>
    </row>
    <row r="58" spans="1:23" s="1" customFormat="1" ht="12.75" customHeight="1" x14ac:dyDescent="0.2">
      <c r="A58" s="36" t="s">
        <v>2122</v>
      </c>
      <c r="B58" s="178" t="s">
        <v>2123</v>
      </c>
      <c r="C58" s="219" t="s">
        <v>2122</v>
      </c>
      <c r="D58" s="263"/>
      <c r="E58" s="263"/>
      <c r="F58" s="190" t="str">
        <f t="shared" si="1"/>
        <v>-</v>
      </c>
      <c r="G58" s="110"/>
      <c r="H58" s="110"/>
      <c r="I58" s="110"/>
      <c r="J58" s="110"/>
      <c r="K58" s="110"/>
      <c r="L58" s="110"/>
      <c r="M58" s="110"/>
      <c r="N58" s="110"/>
      <c r="O58" s="110"/>
      <c r="P58" s="110"/>
      <c r="Q58" s="110"/>
      <c r="R58" s="110"/>
      <c r="S58" s="110"/>
      <c r="T58" s="110"/>
      <c r="U58" s="110"/>
      <c r="V58" s="110"/>
      <c r="W58" s="110"/>
    </row>
    <row r="59" spans="1:23" s="1" customFormat="1" ht="12.75" customHeight="1" x14ac:dyDescent="0.2">
      <c r="A59" s="36" t="s">
        <v>2124</v>
      </c>
      <c r="B59" s="178" t="s">
        <v>2125</v>
      </c>
      <c r="C59" s="219" t="s">
        <v>2124</v>
      </c>
      <c r="D59" s="263"/>
      <c r="E59" s="263"/>
      <c r="F59" s="190" t="str">
        <f t="shared" si="1"/>
        <v>-</v>
      </c>
      <c r="G59" s="110"/>
      <c r="H59" s="110"/>
      <c r="I59" s="110"/>
      <c r="J59" s="110"/>
      <c r="K59" s="110"/>
      <c r="L59" s="110"/>
      <c r="M59" s="110"/>
      <c r="N59" s="110"/>
      <c r="O59" s="110"/>
      <c r="P59" s="110"/>
      <c r="Q59" s="110"/>
      <c r="R59" s="110"/>
      <c r="S59" s="110"/>
      <c r="T59" s="110"/>
      <c r="U59" s="110"/>
      <c r="V59" s="110"/>
      <c r="W59" s="110"/>
    </row>
    <row r="60" spans="1:23" s="1" customFormat="1" ht="12.75" customHeight="1" x14ac:dyDescent="0.2">
      <c r="A60" s="36" t="s">
        <v>2126</v>
      </c>
      <c r="B60" s="178" t="s">
        <v>2127</v>
      </c>
      <c r="C60" s="219" t="s">
        <v>2126</v>
      </c>
      <c r="D60" s="263"/>
      <c r="E60" s="263"/>
      <c r="F60" s="190" t="str">
        <f t="shared" si="1"/>
        <v>-</v>
      </c>
      <c r="G60" s="110"/>
      <c r="H60" s="110"/>
      <c r="I60" s="110"/>
      <c r="J60" s="110"/>
      <c r="K60" s="110"/>
      <c r="L60" s="110"/>
      <c r="M60" s="110"/>
      <c r="N60" s="110"/>
      <c r="O60" s="110"/>
      <c r="P60" s="110"/>
      <c r="Q60" s="110"/>
      <c r="R60" s="110"/>
      <c r="S60" s="110"/>
      <c r="T60" s="110"/>
      <c r="U60" s="110"/>
      <c r="V60" s="110"/>
      <c r="W60" s="110"/>
    </row>
    <row r="61" spans="1:23" s="1" customFormat="1" ht="12.75" customHeight="1" x14ac:dyDescent="0.2">
      <c r="A61" s="36" t="s">
        <v>2128</v>
      </c>
      <c r="B61" s="178" t="s">
        <v>2129</v>
      </c>
      <c r="C61" s="219" t="s">
        <v>2128</v>
      </c>
      <c r="D61" s="263"/>
      <c r="E61" s="263"/>
      <c r="F61" s="190" t="str">
        <f t="shared" si="1"/>
        <v>-</v>
      </c>
      <c r="G61" s="110"/>
      <c r="H61" s="110"/>
      <c r="I61" s="110"/>
      <c r="J61" s="110"/>
      <c r="K61" s="110"/>
      <c r="L61" s="110"/>
      <c r="M61" s="110"/>
      <c r="N61" s="110"/>
      <c r="O61" s="110"/>
      <c r="P61" s="110"/>
      <c r="Q61" s="110"/>
      <c r="R61" s="110"/>
      <c r="S61" s="110"/>
      <c r="T61" s="110"/>
      <c r="U61" s="110"/>
      <c r="V61" s="110"/>
      <c r="W61" s="110"/>
    </row>
    <row r="62" spans="1:23" s="1" customFormat="1" ht="12.75" customHeight="1" x14ac:dyDescent="0.2">
      <c r="A62" s="36" t="s">
        <v>2130</v>
      </c>
      <c r="B62" s="178" t="s">
        <v>2131</v>
      </c>
      <c r="C62" s="219" t="s">
        <v>2130</v>
      </c>
      <c r="D62" s="263"/>
      <c r="E62" s="263"/>
      <c r="F62" s="190" t="str">
        <f t="shared" si="1"/>
        <v>-</v>
      </c>
      <c r="G62" s="110"/>
      <c r="H62" s="110"/>
      <c r="I62" s="110"/>
      <c r="J62" s="110"/>
      <c r="K62" s="110"/>
      <c r="L62" s="110"/>
      <c r="M62" s="110"/>
      <c r="N62" s="110"/>
      <c r="O62" s="110"/>
      <c r="P62" s="110"/>
      <c r="Q62" s="110"/>
      <c r="R62" s="110"/>
      <c r="S62" s="110"/>
      <c r="T62" s="110"/>
      <c r="U62" s="110"/>
      <c r="V62" s="110"/>
      <c r="W62" s="110"/>
    </row>
    <row r="63" spans="1:23" s="1" customFormat="1" ht="12.75" customHeight="1" x14ac:dyDescent="0.2">
      <c r="A63" s="36" t="s">
        <v>2132</v>
      </c>
      <c r="B63" s="178" t="s">
        <v>2133</v>
      </c>
      <c r="C63" s="219" t="s">
        <v>2132</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 customFormat="1" ht="12.75" customHeight="1" x14ac:dyDescent="0.2">
      <c r="A64" s="36" t="s">
        <v>2134</v>
      </c>
      <c r="B64" s="178" t="s">
        <v>2135</v>
      </c>
      <c r="C64" s="219" t="s">
        <v>2134</v>
      </c>
      <c r="D64" s="263"/>
      <c r="E64" s="263"/>
      <c r="F64" s="190" t="str">
        <f t="shared" si="1"/>
        <v>-</v>
      </c>
      <c r="G64" s="110"/>
      <c r="H64" s="110"/>
      <c r="I64" s="110"/>
      <c r="J64" s="110"/>
      <c r="K64" s="110"/>
      <c r="L64" s="110"/>
      <c r="M64" s="110"/>
      <c r="N64" s="110"/>
      <c r="O64" s="110"/>
      <c r="P64" s="110"/>
      <c r="Q64" s="110"/>
      <c r="R64" s="110"/>
      <c r="S64" s="110"/>
      <c r="T64" s="110"/>
      <c r="U64" s="110"/>
      <c r="V64" s="110"/>
      <c r="W64" s="110"/>
    </row>
    <row r="65" spans="1:23" s="1" customFormat="1" ht="12.75" customHeight="1" x14ac:dyDescent="0.2">
      <c r="A65" s="36" t="s">
        <v>2136</v>
      </c>
      <c r="B65" s="178" t="s">
        <v>2137</v>
      </c>
      <c r="C65" s="219" t="s">
        <v>2136</v>
      </c>
      <c r="D65" s="263"/>
      <c r="E65" s="263"/>
      <c r="F65" s="190" t="str">
        <f t="shared" si="1"/>
        <v>-</v>
      </c>
      <c r="G65" s="110"/>
      <c r="H65" s="110"/>
      <c r="I65" s="110"/>
      <c r="J65" s="110"/>
      <c r="K65" s="110"/>
      <c r="L65" s="110"/>
      <c r="M65" s="110"/>
      <c r="N65" s="110"/>
      <c r="O65" s="110"/>
      <c r="P65" s="110"/>
      <c r="Q65" s="110"/>
      <c r="R65" s="110"/>
      <c r="S65" s="110"/>
      <c r="T65" s="110"/>
      <c r="U65" s="110"/>
      <c r="V65" s="110"/>
      <c r="W65" s="110"/>
    </row>
    <row r="66" spans="1:23" s="1" customFormat="1" ht="12.75" customHeight="1" x14ac:dyDescent="0.2">
      <c r="A66" s="36" t="s">
        <v>2138</v>
      </c>
      <c r="B66" s="178" t="s">
        <v>2139</v>
      </c>
      <c r="C66" s="219" t="s">
        <v>2138</v>
      </c>
      <c r="D66" s="263"/>
      <c r="E66" s="263"/>
      <c r="F66" s="190" t="str">
        <f t="shared" si="1"/>
        <v>-</v>
      </c>
      <c r="G66" s="110"/>
      <c r="H66" s="110"/>
      <c r="I66" s="110"/>
      <c r="J66" s="110"/>
      <c r="K66" s="110"/>
      <c r="L66" s="110"/>
      <c r="M66" s="110"/>
      <c r="N66" s="110"/>
      <c r="O66" s="110"/>
      <c r="P66" s="110"/>
      <c r="Q66" s="110"/>
      <c r="R66" s="110"/>
      <c r="S66" s="110"/>
      <c r="T66" s="110"/>
      <c r="U66" s="110"/>
      <c r="V66" s="110"/>
      <c r="W66" s="110"/>
    </row>
    <row r="67" spans="1:23" s="1" customFormat="1" ht="12.75" customHeight="1" x14ac:dyDescent="0.2">
      <c r="A67" s="36" t="s">
        <v>2140</v>
      </c>
      <c r="B67" s="178" t="s">
        <v>2141</v>
      </c>
      <c r="C67" s="219" t="s">
        <v>2140</v>
      </c>
      <c r="D67" s="263"/>
      <c r="E67" s="263"/>
      <c r="F67" s="190" t="str">
        <f t="shared" si="1"/>
        <v>-</v>
      </c>
      <c r="G67" s="110"/>
      <c r="H67" s="110"/>
      <c r="I67" s="110"/>
      <c r="J67" s="110"/>
      <c r="K67" s="110"/>
      <c r="L67" s="110"/>
      <c r="M67" s="110"/>
      <c r="N67" s="110"/>
      <c r="O67" s="110"/>
      <c r="P67" s="110"/>
      <c r="Q67" s="110"/>
      <c r="R67" s="110"/>
      <c r="S67" s="110"/>
      <c r="T67" s="110"/>
      <c r="U67" s="110"/>
      <c r="V67" s="110"/>
      <c r="W67" s="110"/>
    </row>
    <row r="68" spans="1:23" s="1" customFormat="1" ht="12" customHeight="1" x14ac:dyDescent="0.2">
      <c r="A68" s="36" t="s">
        <v>2142</v>
      </c>
      <c r="B68" s="178" t="s">
        <v>2143</v>
      </c>
      <c r="C68" s="219" t="s">
        <v>2142</v>
      </c>
      <c r="D68" s="263"/>
      <c r="E68" s="263"/>
      <c r="F68" s="190" t="str">
        <f t="shared" si="1"/>
        <v>-</v>
      </c>
      <c r="G68" s="110"/>
      <c r="H68" s="110"/>
      <c r="I68" s="110"/>
      <c r="J68" s="110"/>
      <c r="K68" s="110"/>
      <c r="L68" s="110"/>
      <c r="M68" s="110"/>
      <c r="N68" s="110"/>
      <c r="O68" s="110"/>
      <c r="P68" s="110"/>
      <c r="Q68" s="110"/>
      <c r="R68" s="110"/>
      <c r="S68" s="110"/>
      <c r="T68" s="110"/>
      <c r="U68" s="110"/>
      <c r="V68" s="110"/>
      <c r="W68" s="110"/>
    </row>
    <row r="69" spans="1:23" s="1" customFormat="1" ht="12.75" customHeight="1" x14ac:dyDescent="0.2">
      <c r="A69" s="36" t="s">
        <v>2144</v>
      </c>
      <c r="B69" s="178" t="s">
        <v>2145</v>
      </c>
      <c r="C69" s="219" t="s">
        <v>2144</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 customFormat="1" ht="12.75" customHeight="1" x14ac:dyDescent="0.2">
      <c r="A70" s="36" t="s">
        <v>1303</v>
      </c>
      <c r="B70" s="178" t="s">
        <v>2146</v>
      </c>
      <c r="C70" s="219" t="s">
        <v>1303</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 customFormat="1" ht="12.75" customHeight="1" x14ac:dyDescent="0.2">
      <c r="A71" s="36" t="s">
        <v>2147</v>
      </c>
      <c r="B71" s="178" t="s">
        <v>2148</v>
      </c>
      <c r="C71" s="219" t="s">
        <v>2147</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 customFormat="1" ht="12.75" customHeight="1" x14ac:dyDescent="0.2">
      <c r="A72" s="36" t="s">
        <v>2149</v>
      </c>
      <c r="B72" s="178" t="s">
        <v>2150</v>
      </c>
      <c r="C72" s="219" t="s">
        <v>2149</v>
      </c>
      <c r="D72" s="263"/>
      <c r="E72" s="263"/>
      <c r="F72" s="190" t="str">
        <f t="shared" si="2"/>
        <v>-</v>
      </c>
      <c r="G72" s="110"/>
      <c r="H72" s="110"/>
      <c r="I72" s="110"/>
      <c r="J72" s="110"/>
      <c r="K72" s="110"/>
      <c r="L72" s="110"/>
      <c r="M72" s="110"/>
      <c r="N72" s="110"/>
      <c r="O72" s="110"/>
      <c r="P72" s="110"/>
      <c r="Q72" s="110"/>
      <c r="R72" s="110"/>
      <c r="S72" s="110"/>
      <c r="T72" s="110"/>
      <c r="U72" s="110"/>
      <c r="V72" s="110"/>
      <c r="W72" s="110"/>
    </row>
    <row r="73" spans="1:23" s="1" customFormat="1" ht="12.75" customHeight="1" x14ac:dyDescent="0.2">
      <c r="A73" s="36" t="s">
        <v>2151</v>
      </c>
      <c r="B73" s="178" t="s">
        <v>2152</v>
      </c>
      <c r="C73" s="219" t="s">
        <v>2151</v>
      </c>
      <c r="D73" s="263"/>
      <c r="E73" s="263"/>
      <c r="F73" s="190" t="str">
        <f t="shared" si="2"/>
        <v>-</v>
      </c>
      <c r="G73" s="110"/>
      <c r="H73" s="110"/>
      <c r="I73" s="110"/>
      <c r="J73" s="110"/>
      <c r="K73" s="110"/>
      <c r="L73" s="110"/>
      <c r="M73" s="110"/>
      <c r="N73" s="110"/>
      <c r="O73" s="110"/>
      <c r="P73" s="110"/>
      <c r="Q73" s="110"/>
      <c r="R73" s="110"/>
      <c r="S73" s="110"/>
      <c r="T73" s="110"/>
      <c r="U73" s="110"/>
      <c r="V73" s="110"/>
      <c r="W73" s="110"/>
    </row>
    <row r="74" spans="1:23" s="1" customFormat="1" ht="12.75" customHeight="1" x14ac:dyDescent="0.2">
      <c r="A74" s="36" t="s">
        <v>2153</v>
      </c>
      <c r="B74" s="178" t="s">
        <v>2154</v>
      </c>
      <c r="C74" s="219" t="s">
        <v>2153</v>
      </c>
      <c r="D74" s="263"/>
      <c r="E74" s="263"/>
      <c r="F74" s="190" t="str">
        <f t="shared" si="2"/>
        <v>-</v>
      </c>
      <c r="G74" s="110"/>
      <c r="H74" s="110"/>
      <c r="I74" s="110"/>
      <c r="J74" s="110"/>
      <c r="K74" s="110"/>
      <c r="L74" s="110"/>
      <c r="M74" s="110"/>
      <c r="N74" s="110"/>
      <c r="O74" s="110"/>
      <c r="P74" s="110"/>
      <c r="Q74" s="110"/>
      <c r="R74" s="110"/>
      <c r="S74" s="110"/>
      <c r="T74" s="110"/>
      <c r="U74" s="110"/>
      <c r="V74" s="110"/>
      <c r="W74" s="110"/>
    </row>
    <row r="75" spans="1:23" s="1" customFormat="1" ht="12.75" customHeight="1" x14ac:dyDescent="0.2">
      <c r="A75" s="36" t="s">
        <v>2155</v>
      </c>
      <c r="B75" s="178" t="s">
        <v>2156</v>
      </c>
      <c r="C75" s="219" t="s">
        <v>2155</v>
      </c>
      <c r="D75" s="263"/>
      <c r="E75" s="263"/>
      <c r="F75" s="190" t="str">
        <f t="shared" si="2"/>
        <v>-</v>
      </c>
      <c r="G75" s="110"/>
      <c r="H75" s="110"/>
      <c r="I75" s="110"/>
      <c r="J75" s="110"/>
      <c r="K75" s="110"/>
      <c r="L75" s="110"/>
      <c r="M75" s="110"/>
      <c r="N75" s="110"/>
      <c r="O75" s="110"/>
      <c r="P75" s="110"/>
      <c r="Q75" s="110"/>
      <c r="R75" s="110"/>
      <c r="S75" s="110"/>
      <c r="T75" s="110"/>
      <c r="U75" s="110"/>
      <c r="V75" s="110"/>
      <c r="W75" s="110"/>
    </row>
    <row r="76" spans="1:23" s="1" customFormat="1" ht="22.9" customHeight="1" x14ac:dyDescent="0.2">
      <c r="A76" s="36" t="s">
        <v>2157</v>
      </c>
      <c r="B76" s="178" t="s">
        <v>2158</v>
      </c>
      <c r="C76" s="219" t="s">
        <v>2157</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 customFormat="1" ht="12.75" customHeight="1" x14ac:dyDescent="0.2">
      <c r="A77" s="36" t="s">
        <v>2159</v>
      </c>
      <c r="B77" s="178" t="s">
        <v>2160</v>
      </c>
      <c r="C77" s="219" t="s">
        <v>2159</v>
      </c>
      <c r="D77" s="263"/>
      <c r="E77" s="263"/>
      <c r="F77" s="190" t="str">
        <f t="shared" si="2"/>
        <v>-</v>
      </c>
      <c r="G77" s="110"/>
      <c r="H77" s="110"/>
      <c r="I77" s="110"/>
      <c r="J77" s="110"/>
      <c r="K77" s="110"/>
      <c r="L77" s="110"/>
      <c r="M77" s="110"/>
      <c r="N77" s="110"/>
      <c r="O77" s="110"/>
      <c r="P77" s="110"/>
      <c r="Q77" s="110"/>
      <c r="R77" s="110"/>
      <c r="S77" s="110"/>
      <c r="T77" s="110"/>
      <c r="U77" s="110"/>
      <c r="V77" s="110"/>
      <c r="W77" s="110"/>
    </row>
    <row r="78" spans="1:23" s="1" customFormat="1" ht="12.75" customHeight="1" x14ac:dyDescent="0.2">
      <c r="A78" s="36" t="s">
        <v>2161</v>
      </c>
      <c r="B78" s="178" t="s">
        <v>2162</v>
      </c>
      <c r="C78" s="219" t="s">
        <v>2161</v>
      </c>
      <c r="D78" s="263"/>
      <c r="E78" s="263"/>
      <c r="F78" s="190" t="str">
        <f t="shared" si="2"/>
        <v>-</v>
      </c>
      <c r="G78" s="110"/>
      <c r="H78" s="110"/>
      <c r="I78" s="110"/>
      <c r="J78" s="110"/>
      <c r="K78" s="110"/>
      <c r="L78" s="110"/>
      <c r="M78" s="110"/>
      <c r="N78" s="110"/>
      <c r="O78" s="110"/>
      <c r="P78" s="110"/>
      <c r="Q78" s="110"/>
      <c r="R78" s="110"/>
      <c r="S78" s="110"/>
      <c r="T78" s="110"/>
      <c r="U78" s="110"/>
      <c r="V78" s="110"/>
      <c r="W78" s="110"/>
    </row>
    <row r="79" spans="1:23" s="1" customFormat="1" ht="12.75" customHeight="1" x14ac:dyDescent="0.2">
      <c r="A79" s="36" t="s">
        <v>2163</v>
      </c>
      <c r="B79" s="178" t="s">
        <v>2164</v>
      </c>
      <c r="C79" s="219" t="s">
        <v>2163</v>
      </c>
      <c r="D79" s="263"/>
      <c r="E79" s="263"/>
      <c r="F79" s="190" t="str">
        <f t="shared" si="2"/>
        <v>-</v>
      </c>
      <c r="G79" s="110"/>
      <c r="H79" s="110"/>
      <c r="I79" s="110"/>
      <c r="J79" s="110"/>
      <c r="K79" s="110"/>
      <c r="L79" s="110"/>
      <c r="M79" s="110"/>
      <c r="N79" s="110"/>
      <c r="O79" s="110"/>
      <c r="P79" s="110"/>
      <c r="Q79" s="110"/>
      <c r="R79" s="110"/>
      <c r="S79" s="110"/>
      <c r="T79" s="110"/>
      <c r="U79" s="110"/>
      <c r="V79" s="110"/>
      <c r="W79" s="110"/>
    </row>
    <row r="80" spans="1:23" s="1" customFormat="1" ht="12.75" customHeight="1" x14ac:dyDescent="0.2">
      <c r="A80" s="36" t="s">
        <v>2165</v>
      </c>
      <c r="B80" s="178" t="s">
        <v>2166</v>
      </c>
      <c r="C80" s="219" t="s">
        <v>2165</v>
      </c>
      <c r="D80" s="263"/>
      <c r="E80" s="263"/>
      <c r="F80" s="190" t="str">
        <f t="shared" si="2"/>
        <v>-</v>
      </c>
      <c r="G80" s="110"/>
      <c r="H80" s="110"/>
      <c r="I80" s="110"/>
      <c r="J80" s="110"/>
      <c r="K80" s="110"/>
      <c r="L80" s="110"/>
      <c r="M80" s="110"/>
      <c r="N80" s="110"/>
      <c r="O80" s="110"/>
      <c r="P80" s="110"/>
      <c r="Q80" s="110"/>
      <c r="R80" s="110"/>
      <c r="S80" s="110"/>
      <c r="T80" s="110"/>
      <c r="U80" s="110"/>
      <c r="V80" s="110"/>
      <c r="W80" s="110"/>
    </row>
    <row r="81" spans="1:23" s="1" customFormat="1" ht="12.75" customHeight="1" x14ac:dyDescent="0.2">
      <c r="A81" s="36" t="s">
        <v>2167</v>
      </c>
      <c r="B81" s="178" t="s">
        <v>2168</v>
      </c>
      <c r="C81" s="219" t="s">
        <v>2167</v>
      </c>
      <c r="D81" s="263"/>
      <c r="E81" s="263"/>
      <c r="F81" s="190" t="str">
        <f t="shared" si="2"/>
        <v>-</v>
      </c>
      <c r="G81" s="110"/>
      <c r="H81" s="110"/>
      <c r="I81" s="110"/>
      <c r="J81" s="110"/>
      <c r="K81" s="110"/>
      <c r="L81" s="110"/>
      <c r="M81" s="110"/>
      <c r="N81" s="110"/>
      <c r="O81" s="110"/>
      <c r="P81" s="110"/>
      <c r="Q81" s="110"/>
      <c r="R81" s="110"/>
      <c r="S81" s="110"/>
      <c r="T81" s="110"/>
      <c r="U81" s="110"/>
      <c r="V81" s="110"/>
      <c r="W81" s="110"/>
    </row>
    <row r="82" spans="1:23" s="1" customFormat="1" ht="22.9" customHeight="1" x14ac:dyDescent="0.2">
      <c r="A82" s="36" t="s">
        <v>2169</v>
      </c>
      <c r="B82" s="178" t="s">
        <v>2170</v>
      </c>
      <c r="C82" s="219" t="s">
        <v>2169</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 customFormat="1" ht="12.75" customHeight="1" x14ac:dyDescent="0.2">
      <c r="A83" s="36" t="s">
        <v>2171</v>
      </c>
      <c r="B83" s="178" t="s">
        <v>2172</v>
      </c>
      <c r="C83" s="219" t="s">
        <v>2171</v>
      </c>
      <c r="D83" s="263"/>
      <c r="E83" s="263"/>
      <c r="F83" s="190" t="str">
        <f t="shared" si="2"/>
        <v>-</v>
      </c>
      <c r="G83" s="110"/>
      <c r="H83" s="110"/>
      <c r="I83" s="110"/>
      <c r="J83" s="110"/>
      <c r="K83" s="110"/>
      <c r="L83" s="110"/>
      <c r="M83" s="110"/>
      <c r="N83" s="110"/>
      <c r="O83" s="110"/>
      <c r="P83" s="110"/>
      <c r="Q83" s="110"/>
      <c r="R83" s="110"/>
      <c r="S83" s="110"/>
      <c r="T83" s="110"/>
      <c r="U83" s="110"/>
      <c r="V83" s="110"/>
      <c r="W83" s="110"/>
    </row>
    <row r="84" spans="1:23" s="1" customFormat="1" ht="12.75" customHeight="1" x14ac:dyDescent="0.2">
      <c r="A84" s="36" t="s">
        <v>2173</v>
      </c>
      <c r="B84" s="178" t="s">
        <v>2174</v>
      </c>
      <c r="C84" s="219" t="s">
        <v>2173</v>
      </c>
      <c r="D84" s="263"/>
      <c r="E84" s="263"/>
      <c r="F84" s="190" t="str">
        <f t="shared" si="2"/>
        <v>-</v>
      </c>
      <c r="G84" s="110"/>
      <c r="H84" s="110"/>
      <c r="I84" s="110"/>
      <c r="J84" s="110"/>
      <c r="K84" s="110"/>
      <c r="L84" s="110"/>
      <c r="M84" s="110"/>
      <c r="N84" s="110"/>
      <c r="O84" s="110"/>
      <c r="P84" s="110"/>
      <c r="Q84" s="110"/>
      <c r="R84" s="110"/>
      <c r="S84" s="110"/>
      <c r="T84" s="110"/>
      <c r="U84" s="110"/>
      <c r="V84" s="110"/>
      <c r="W84" s="110"/>
    </row>
    <row r="85" spans="1:23" s="1" customFormat="1" ht="12.75" customHeight="1" x14ac:dyDescent="0.2">
      <c r="A85" s="36" t="s">
        <v>2175</v>
      </c>
      <c r="B85" s="178" t="s">
        <v>2176</v>
      </c>
      <c r="C85" s="219" t="s">
        <v>2175</v>
      </c>
      <c r="D85" s="263"/>
      <c r="E85" s="263"/>
      <c r="F85" s="190" t="str">
        <f t="shared" si="2"/>
        <v>-</v>
      </c>
      <c r="G85" s="110"/>
      <c r="H85" s="110"/>
      <c r="I85" s="110"/>
      <c r="J85" s="110"/>
      <c r="K85" s="110"/>
      <c r="L85" s="110"/>
      <c r="M85" s="110"/>
      <c r="N85" s="110"/>
      <c r="O85" s="110"/>
      <c r="P85" s="110"/>
      <c r="Q85" s="110"/>
      <c r="R85" s="110"/>
      <c r="S85" s="110"/>
      <c r="T85" s="110"/>
      <c r="U85" s="110"/>
      <c r="V85" s="110"/>
      <c r="W85" s="110"/>
    </row>
    <row r="86" spans="1:23" s="1" customFormat="1" ht="12" customHeight="1" x14ac:dyDescent="0.2">
      <c r="A86" s="36" t="s">
        <v>2177</v>
      </c>
      <c r="B86" s="178" t="s">
        <v>2178</v>
      </c>
      <c r="C86" s="219" t="s">
        <v>2177</v>
      </c>
      <c r="D86" s="263"/>
      <c r="E86" s="263"/>
      <c r="F86" s="190" t="str">
        <f t="shared" si="2"/>
        <v>-</v>
      </c>
      <c r="G86" s="110"/>
      <c r="H86" s="110"/>
      <c r="I86" s="110"/>
      <c r="J86" s="110"/>
      <c r="K86" s="110"/>
      <c r="L86" s="110"/>
      <c r="M86" s="110"/>
      <c r="N86" s="110"/>
      <c r="O86" s="110"/>
      <c r="P86" s="110"/>
      <c r="Q86" s="110"/>
      <c r="R86" s="110"/>
      <c r="S86" s="110"/>
      <c r="T86" s="110"/>
      <c r="U86" s="110"/>
      <c r="V86" s="110"/>
      <c r="W86" s="110"/>
    </row>
    <row r="87" spans="1:23" s="1" customFormat="1" ht="12.75" customHeight="1" x14ac:dyDescent="0.2">
      <c r="A87" s="36" t="s">
        <v>2179</v>
      </c>
      <c r="B87" s="178" t="s">
        <v>2180</v>
      </c>
      <c r="C87" s="219" t="s">
        <v>2179</v>
      </c>
      <c r="D87" s="263"/>
      <c r="E87" s="263"/>
      <c r="F87" s="190" t="str">
        <f t="shared" si="2"/>
        <v>-</v>
      </c>
      <c r="G87" s="110"/>
      <c r="H87" s="110"/>
      <c r="I87" s="110"/>
      <c r="J87" s="110"/>
      <c r="K87" s="110"/>
      <c r="L87" s="110"/>
      <c r="M87" s="110"/>
      <c r="N87" s="110"/>
      <c r="O87" s="110"/>
      <c r="P87" s="110"/>
      <c r="Q87" s="110"/>
      <c r="R87" s="110"/>
      <c r="S87" s="110"/>
      <c r="T87" s="110"/>
      <c r="U87" s="110"/>
      <c r="V87" s="110"/>
      <c r="W87" s="110"/>
    </row>
    <row r="88" spans="1:23" s="1" customFormat="1" ht="12.75" customHeight="1" x14ac:dyDescent="0.2">
      <c r="A88" s="36" t="s">
        <v>2181</v>
      </c>
      <c r="B88" s="178" t="s">
        <v>2182</v>
      </c>
      <c r="C88" s="219" t="s">
        <v>2181</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 customFormat="1" ht="34.15" customHeight="1" x14ac:dyDescent="0.2">
      <c r="A89" s="36"/>
      <c r="B89" s="178" t="s">
        <v>2183</v>
      </c>
      <c r="C89" s="219" t="s">
        <v>2184</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 customFormat="1" ht="12.75" customHeight="1" x14ac:dyDescent="0.2">
      <c r="A90" s="36" t="s">
        <v>2185</v>
      </c>
      <c r="B90" s="178" t="s">
        <v>2186</v>
      </c>
      <c r="C90" s="219" t="s">
        <v>2185</v>
      </c>
      <c r="D90" s="263"/>
      <c r="E90" s="263"/>
      <c r="F90" s="190" t="str">
        <f t="shared" si="2"/>
        <v>-</v>
      </c>
      <c r="G90" s="110"/>
      <c r="H90" s="110"/>
      <c r="I90" s="110"/>
      <c r="J90" s="110"/>
      <c r="K90" s="110"/>
      <c r="L90" s="110"/>
      <c r="M90" s="110"/>
      <c r="N90" s="110"/>
      <c r="O90" s="110"/>
      <c r="P90" s="110"/>
      <c r="Q90" s="110"/>
      <c r="R90" s="110"/>
      <c r="S90" s="110"/>
      <c r="T90" s="110"/>
      <c r="U90" s="110"/>
      <c r="V90" s="110"/>
      <c r="W90" s="110"/>
    </row>
    <row r="91" spans="1:23" s="1" customFormat="1" ht="12.75" customHeight="1" x14ac:dyDescent="0.2">
      <c r="A91" s="36" t="s">
        <v>2187</v>
      </c>
      <c r="B91" s="178" t="s">
        <v>2188</v>
      </c>
      <c r="C91" s="219" t="s">
        <v>2187</v>
      </c>
      <c r="D91" s="263"/>
      <c r="E91" s="263"/>
      <c r="F91" s="190" t="str">
        <f t="shared" si="2"/>
        <v>-</v>
      </c>
      <c r="G91" s="110"/>
      <c r="H91" s="110"/>
      <c r="I91" s="110"/>
      <c r="J91" s="110"/>
      <c r="K91" s="110"/>
      <c r="L91" s="110"/>
      <c r="M91" s="110"/>
      <c r="N91" s="110"/>
      <c r="O91" s="110"/>
      <c r="P91" s="110"/>
      <c r="Q91" s="110"/>
      <c r="R91" s="110"/>
      <c r="S91" s="110"/>
      <c r="T91" s="110"/>
      <c r="U91" s="110"/>
      <c r="V91" s="110"/>
      <c r="W91" s="110"/>
    </row>
    <row r="92" spans="1:23" s="1" customFormat="1" ht="12.75" customHeight="1" x14ac:dyDescent="0.2">
      <c r="A92" s="36" t="s">
        <v>2189</v>
      </c>
      <c r="B92" s="178" t="s">
        <v>2190</v>
      </c>
      <c r="C92" s="219" t="s">
        <v>2189</v>
      </c>
      <c r="D92" s="263"/>
      <c r="E92" s="263"/>
      <c r="F92" s="190" t="str">
        <f t="shared" si="2"/>
        <v>-</v>
      </c>
      <c r="G92" s="110"/>
      <c r="H92" s="110"/>
      <c r="I92" s="110"/>
      <c r="J92" s="110"/>
      <c r="K92" s="110"/>
      <c r="L92" s="110"/>
      <c r="M92" s="110"/>
      <c r="N92" s="110"/>
      <c r="O92" s="110"/>
      <c r="P92" s="110"/>
      <c r="Q92" s="110"/>
      <c r="R92" s="110"/>
      <c r="S92" s="110"/>
      <c r="T92" s="110"/>
      <c r="U92" s="110"/>
      <c r="V92" s="110"/>
      <c r="W92" s="110"/>
    </row>
    <row r="93" spans="1:23" s="1" customFormat="1" ht="12.75" customHeight="1" x14ac:dyDescent="0.2">
      <c r="A93" s="36" t="s">
        <v>2191</v>
      </c>
      <c r="B93" s="178" t="s">
        <v>2192</v>
      </c>
      <c r="C93" s="219" t="s">
        <v>2191</v>
      </c>
      <c r="D93" s="263"/>
      <c r="E93" s="263"/>
      <c r="F93" s="190" t="str">
        <f t="shared" si="2"/>
        <v>-</v>
      </c>
      <c r="G93" s="110"/>
      <c r="H93" s="110"/>
      <c r="I93" s="110"/>
      <c r="J93" s="110"/>
      <c r="K93" s="110"/>
      <c r="L93" s="110"/>
      <c r="M93" s="110"/>
      <c r="N93" s="110"/>
      <c r="O93" s="110"/>
      <c r="P93" s="110"/>
      <c r="Q93" s="110"/>
      <c r="R93" s="110"/>
      <c r="S93" s="110"/>
      <c r="T93" s="110"/>
      <c r="U93" s="110"/>
      <c r="V93" s="110"/>
      <c r="W93" s="110"/>
    </row>
    <row r="94" spans="1:23" s="1" customFormat="1" ht="12.75" customHeight="1" x14ac:dyDescent="0.2">
      <c r="A94" s="36" t="s">
        <v>2193</v>
      </c>
      <c r="B94" s="178" t="s">
        <v>2194</v>
      </c>
      <c r="C94" s="219" t="s">
        <v>2193</v>
      </c>
      <c r="D94" s="263"/>
      <c r="E94" s="263"/>
      <c r="F94" s="190" t="str">
        <f t="shared" si="2"/>
        <v>-</v>
      </c>
      <c r="G94" s="110"/>
      <c r="H94" s="110"/>
      <c r="I94" s="110"/>
      <c r="J94" s="110"/>
      <c r="K94" s="110"/>
      <c r="L94" s="110"/>
      <c r="M94" s="110"/>
      <c r="N94" s="110"/>
      <c r="O94" s="110"/>
      <c r="P94" s="110"/>
      <c r="Q94" s="110"/>
      <c r="R94" s="110"/>
      <c r="S94" s="110"/>
      <c r="T94" s="110"/>
      <c r="U94" s="110"/>
      <c r="V94" s="110"/>
      <c r="W94" s="110"/>
    </row>
    <row r="95" spans="1:23" s="1" customFormat="1" ht="12.75" customHeight="1" x14ac:dyDescent="0.2">
      <c r="A95" s="36" t="s">
        <v>2195</v>
      </c>
      <c r="B95" s="178" t="s">
        <v>2196</v>
      </c>
      <c r="C95" s="219" t="s">
        <v>2195</v>
      </c>
      <c r="D95" s="263"/>
      <c r="E95" s="263"/>
      <c r="F95" s="190" t="str">
        <f t="shared" si="2"/>
        <v>-</v>
      </c>
      <c r="G95" s="110"/>
      <c r="H95" s="110"/>
      <c r="I95" s="110"/>
      <c r="J95" s="110"/>
      <c r="K95" s="110"/>
      <c r="L95" s="110"/>
      <c r="M95" s="110"/>
      <c r="N95" s="110"/>
      <c r="O95" s="110"/>
      <c r="P95" s="110"/>
      <c r="Q95" s="110"/>
      <c r="R95" s="110"/>
      <c r="S95" s="110"/>
      <c r="T95" s="110"/>
      <c r="U95" s="110"/>
      <c r="V95" s="110"/>
      <c r="W95" s="110"/>
    </row>
    <row r="96" spans="1:23" s="1" customFormat="1" ht="12.75" customHeight="1" x14ac:dyDescent="0.2">
      <c r="A96" s="36" t="s">
        <v>2197</v>
      </c>
      <c r="B96" s="178" t="s">
        <v>2198</v>
      </c>
      <c r="C96" s="219" t="s">
        <v>2197</v>
      </c>
      <c r="D96" s="263"/>
      <c r="E96" s="263"/>
      <c r="F96" s="190" t="str">
        <f t="shared" si="2"/>
        <v>-</v>
      </c>
      <c r="G96" s="110"/>
      <c r="H96" s="110"/>
      <c r="I96" s="110"/>
      <c r="J96" s="110"/>
      <c r="K96" s="110"/>
      <c r="L96" s="110"/>
      <c r="M96" s="110"/>
      <c r="N96" s="110"/>
      <c r="O96" s="110"/>
      <c r="P96" s="110"/>
      <c r="Q96" s="110"/>
      <c r="R96" s="110"/>
      <c r="S96" s="110"/>
      <c r="T96" s="110"/>
      <c r="U96" s="110"/>
      <c r="V96" s="110"/>
      <c r="W96" s="110"/>
    </row>
    <row r="97" spans="1:23" s="1" customFormat="1" ht="12.75" customHeight="1" x14ac:dyDescent="0.2">
      <c r="A97" s="36" t="s">
        <v>2199</v>
      </c>
      <c r="B97" s="178" t="s">
        <v>2200</v>
      </c>
      <c r="C97" s="219" t="s">
        <v>2199</v>
      </c>
      <c r="D97" s="263"/>
      <c r="E97" s="263"/>
      <c r="F97" s="190" t="str">
        <f t="shared" si="2"/>
        <v>-</v>
      </c>
      <c r="G97" s="110"/>
      <c r="H97" s="110"/>
      <c r="I97" s="110"/>
      <c r="J97" s="110"/>
      <c r="K97" s="110"/>
      <c r="L97" s="110"/>
      <c r="M97" s="110"/>
      <c r="N97" s="110"/>
      <c r="O97" s="110"/>
      <c r="P97" s="110"/>
      <c r="Q97" s="110"/>
      <c r="R97" s="110"/>
      <c r="S97" s="110"/>
      <c r="T97" s="110"/>
      <c r="U97" s="110"/>
      <c r="V97" s="110"/>
      <c r="W97" s="110"/>
    </row>
    <row r="98" spans="1:23" s="1" customFormat="1" ht="12.75" customHeight="1" x14ac:dyDescent="0.2">
      <c r="A98" s="36" t="s">
        <v>2201</v>
      </c>
      <c r="B98" s="178" t="s">
        <v>2202</v>
      </c>
      <c r="C98" s="219" t="s">
        <v>2201</v>
      </c>
      <c r="D98" s="263"/>
      <c r="E98" s="263"/>
      <c r="F98" s="190" t="str">
        <f t="shared" si="2"/>
        <v>-</v>
      </c>
      <c r="G98" s="110"/>
      <c r="H98" s="110"/>
      <c r="I98" s="110"/>
      <c r="J98" s="110"/>
      <c r="K98" s="110"/>
      <c r="L98" s="110"/>
      <c r="M98" s="110"/>
      <c r="N98" s="110"/>
      <c r="O98" s="110"/>
      <c r="P98" s="110"/>
      <c r="Q98" s="110"/>
      <c r="R98" s="110"/>
      <c r="S98" s="110"/>
      <c r="T98" s="110"/>
      <c r="U98" s="110"/>
      <c r="V98" s="110"/>
      <c r="W98" s="110"/>
    </row>
    <row r="99" spans="1:23" s="1" customFormat="1" ht="12.75" customHeight="1" x14ac:dyDescent="0.2">
      <c r="A99" s="36" t="s">
        <v>2203</v>
      </c>
      <c r="B99" s="178" t="s">
        <v>2204</v>
      </c>
      <c r="C99" s="219" t="s">
        <v>2203</v>
      </c>
      <c r="D99" s="263"/>
      <c r="E99" s="263"/>
      <c r="F99" s="190" t="str">
        <f t="shared" si="2"/>
        <v>-</v>
      </c>
      <c r="G99" s="110"/>
      <c r="H99" s="110"/>
      <c r="I99" s="110"/>
      <c r="J99" s="110"/>
      <c r="K99" s="110"/>
      <c r="L99" s="110"/>
      <c r="M99" s="110"/>
      <c r="N99" s="110"/>
      <c r="O99" s="110"/>
      <c r="P99" s="110"/>
      <c r="Q99" s="110"/>
      <c r="R99" s="110"/>
      <c r="S99" s="110"/>
      <c r="T99" s="110"/>
      <c r="U99" s="110"/>
      <c r="V99" s="110"/>
      <c r="W99" s="110"/>
    </row>
    <row r="100" spans="1:23" s="1" customFormat="1" ht="12.75" customHeight="1" x14ac:dyDescent="0.2">
      <c r="A100" s="36" t="s">
        <v>2205</v>
      </c>
      <c r="B100" s="178" t="s">
        <v>2206</v>
      </c>
      <c r="C100" s="219" t="s">
        <v>2205</v>
      </c>
      <c r="D100" s="263"/>
      <c r="E100" s="263"/>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 customFormat="1" ht="12.75" customHeight="1" x14ac:dyDescent="0.2">
      <c r="A101" s="36" t="s">
        <v>2207</v>
      </c>
      <c r="B101" s="178" t="s">
        <v>2208</v>
      </c>
      <c r="C101" s="219" t="s">
        <v>2207</v>
      </c>
      <c r="D101" s="263"/>
      <c r="E101" s="263"/>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 customFormat="1" ht="12.75" customHeight="1" x14ac:dyDescent="0.2">
      <c r="A102" s="36" t="s">
        <v>2209</v>
      </c>
      <c r="B102" s="178" t="s">
        <v>2210</v>
      </c>
      <c r="C102" s="219" t="s">
        <v>2209</v>
      </c>
      <c r="D102" s="263"/>
      <c r="E102" s="263"/>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 customFormat="1" ht="12.75" customHeight="1" x14ac:dyDescent="0.2">
      <c r="A103" s="36" t="s">
        <v>2211</v>
      </c>
      <c r="B103" s="178" t="s">
        <v>2212</v>
      </c>
      <c r="C103" s="219" t="s">
        <v>2211</v>
      </c>
      <c r="D103" s="263"/>
      <c r="E103" s="263"/>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 customFormat="1" ht="12.75" customHeight="1" x14ac:dyDescent="0.2">
      <c r="A104" s="36" t="s">
        <v>2213</v>
      </c>
      <c r="B104" s="178" t="s">
        <v>2214</v>
      </c>
      <c r="C104" s="219" t="s">
        <v>2213</v>
      </c>
      <c r="D104" s="263"/>
      <c r="E104" s="263"/>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 customFormat="1" ht="12.75" customHeight="1" x14ac:dyDescent="0.2">
      <c r="A105" s="36" t="s">
        <v>2215</v>
      </c>
      <c r="B105" s="178" t="s">
        <v>2216</v>
      </c>
      <c r="C105" s="219" t="s">
        <v>2215</v>
      </c>
      <c r="D105" s="263"/>
      <c r="E105" s="263"/>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 customFormat="1" ht="12" customHeight="1" x14ac:dyDescent="0.2">
      <c r="A106" s="36" t="s">
        <v>2217</v>
      </c>
      <c r="B106" s="178" t="s">
        <v>2218</v>
      </c>
      <c r="C106" s="219" t="s">
        <v>2217</v>
      </c>
      <c r="D106" s="263"/>
      <c r="E106" s="263"/>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 customFormat="1" ht="22.9" customHeight="1" x14ac:dyDescent="0.2">
      <c r="A107" s="36"/>
      <c r="B107" s="178" t="s">
        <v>2219</v>
      </c>
      <c r="C107" s="219" t="s">
        <v>2220</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 customFormat="1" ht="12.75" customHeight="1" x14ac:dyDescent="0.2">
      <c r="A108" s="36" t="s">
        <v>2221</v>
      </c>
      <c r="B108" s="178" t="s">
        <v>2222</v>
      </c>
      <c r="C108" s="219" t="s">
        <v>2221</v>
      </c>
      <c r="D108" s="263"/>
      <c r="E108" s="263"/>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 customFormat="1" ht="12.75" customHeight="1" x14ac:dyDescent="0.2">
      <c r="A109" s="36" t="s">
        <v>2223</v>
      </c>
      <c r="B109" s="178" t="s">
        <v>2224</v>
      </c>
      <c r="C109" s="219" t="s">
        <v>2223</v>
      </c>
      <c r="D109" s="263"/>
      <c r="E109" s="263"/>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 customFormat="1" ht="12.75" customHeight="1" x14ac:dyDescent="0.2">
      <c r="A110" s="36" t="s">
        <v>2225</v>
      </c>
      <c r="B110" s="178" t="s">
        <v>2226</v>
      </c>
      <c r="C110" s="219" t="s">
        <v>2225</v>
      </c>
      <c r="D110" s="263"/>
      <c r="E110" s="263"/>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 customFormat="1" ht="12.75" customHeight="1" x14ac:dyDescent="0.2">
      <c r="A111" s="36" t="s">
        <v>2227</v>
      </c>
      <c r="B111" s="178" t="s">
        <v>2228</v>
      </c>
      <c r="C111" s="219" t="s">
        <v>2227</v>
      </c>
      <c r="D111" s="263"/>
      <c r="E111" s="263"/>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 customFormat="1" ht="12.75" customHeight="1" x14ac:dyDescent="0.2">
      <c r="A112" s="36" t="s">
        <v>2229</v>
      </c>
      <c r="B112" s="178" t="s">
        <v>2230</v>
      </c>
      <c r="C112" s="219" t="s">
        <v>2229</v>
      </c>
      <c r="D112" s="263"/>
      <c r="E112" s="263"/>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 customFormat="1" ht="12.75" customHeight="1" x14ac:dyDescent="0.2">
      <c r="A113" s="36" t="s">
        <v>2231</v>
      </c>
      <c r="B113" s="178" t="s">
        <v>2232</v>
      </c>
      <c r="C113" s="219" t="s">
        <v>2231</v>
      </c>
      <c r="D113" s="263"/>
      <c r="E113" s="263"/>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 customFormat="1" ht="12.75" customHeight="1" x14ac:dyDescent="0.2">
      <c r="A114" s="36" t="s">
        <v>2233</v>
      </c>
      <c r="B114" s="178" t="s">
        <v>2234</v>
      </c>
      <c r="C114" s="219" t="s">
        <v>2233</v>
      </c>
      <c r="D114" s="263"/>
      <c r="E114" s="263"/>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 customFormat="1" ht="12.75" customHeight="1" x14ac:dyDescent="0.2">
      <c r="A115" s="36" t="s">
        <v>2235</v>
      </c>
      <c r="B115" s="178" t="s">
        <v>2236</v>
      </c>
      <c r="C115" s="219" t="s">
        <v>2235</v>
      </c>
      <c r="D115" s="263"/>
      <c r="E115" s="263"/>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 customFormat="1" ht="12.75" customHeight="1" x14ac:dyDescent="0.2">
      <c r="A116" s="36" t="s">
        <v>2237</v>
      </c>
      <c r="B116" s="178" t="s">
        <v>2238</v>
      </c>
      <c r="C116" s="219" t="s">
        <v>2237</v>
      </c>
      <c r="D116" s="263"/>
      <c r="E116" s="263"/>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 customFormat="1" ht="12.75" customHeight="1" x14ac:dyDescent="0.2">
      <c r="A117" s="36" t="s">
        <v>2239</v>
      </c>
      <c r="B117" s="178" t="s">
        <v>2240</v>
      </c>
      <c r="C117" s="219" t="s">
        <v>2239</v>
      </c>
      <c r="D117" s="263"/>
      <c r="E117" s="263"/>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 customFormat="1" ht="12.75" customHeight="1" x14ac:dyDescent="0.2">
      <c r="A118" s="36" t="s">
        <v>2241</v>
      </c>
      <c r="B118" s="178" t="s">
        <v>2242</v>
      </c>
      <c r="C118" s="219" t="s">
        <v>2241</v>
      </c>
      <c r="D118" s="263"/>
      <c r="E118" s="263"/>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 customFormat="1" ht="12.75" customHeight="1" x14ac:dyDescent="0.2">
      <c r="A119" s="36" t="s">
        <v>2243</v>
      </c>
      <c r="B119" s="178" t="s">
        <v>2244</v>
      </c>
      <c r="C119" s="219" t="s">
        <v>2243</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 customFormat="1" ht="12.75" customHeight="1" x14ac:dyDescent="0.2">
      <c r="A120" s="36"/>
      <c r="B120" s="178" t="s">
        <v>2245</v>
      </c>
      <c r="C120" s="219" t="s">
        <v>2246</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 customFormat="1" ht="12.75" customHeight="1" x14ac:dyDescent="0.2">
      <c r="A121" s="36" t="s">
        <v>2247</v>
      </c>
      <c r="B121" s="178" t="s">
        <v>2248</v>
      </c>
      <c r="C121" s="219" t="s">
        <v>2247</v>
      </c>
      <c r="D121" s="263"/>
      <c r="E121" s="263"/>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 customFormat="1" ht="12.75" customHeight="1" x14ac:dyDescent="0.2">
      <c r="A122" s="36" t="s">
        <v>2249</v>
      </c>
      <c r="B122" s="178" t="s">
        <v>2250</v>
      </c>
      <c r="C122" s="219" t="s">
        <v>2249</v>
      </c>
      <c r="D122" s="263"/>
      <c r="E122" s="263"/>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 customFormat="1" ht="12.75" customHeight="1" x14ac:dyDescent="0.2">
      <c r="A123" s="36" t="s">
        <v>2251</v>
      </c>
      <c r="B123" s="178" t="s">
        <v>2252</v>
      </c>
      <c r="C123" s="219" t="s">
        <v>2251</v>
      </c>
      <c r="D123" s="263"/>
      <c r="E123" s="263"/>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 customFormat="1" ht="12.75" customHeight="1" x14ac:dyDescent="0.2">
      <c r="A124" s="36" t="s">
        <v>2253</v>
      </c>
      <c r="B124" s="178" t="s">
        <v>2254</v>
      </c>
      <c r="C124" s="219" t="s">
        <v>2253</v>
      </c>
      <c r="D124" s="263"/>
      <c r="E124" s="263"/>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 customFormat="1" ht="12.75" customHeight="1" x14ac:dyDescent="0.2">
      <c r="A125" s="36" t="s">
        <v>2255</v>
      </c>
      <c r="B125" s="178" t="s">
        <v>2256</v>
      </c>
      <c r="C125" s="219" t="s">
        <v>2255</v>
      </c>
      <c r="D125" s="263"/>
      <c r="E125" s="263"/>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 customFormat="1" ht="12.75" customHeight="1" x14ac:dyDescent="0.2">
      <c r="A126" s="36" t="s">
        <v>2257</v>
      </c>
      <c r="B126" s="178" t="s">
        <v>2258</v>
      </c>
      <c r="C126" s="219" t="s">
        <v>2257</v>
      </c>
      <c r="D126" s="263"/>
      <c r="E126" s="263"/>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 customFormat="1" ht="12.75" customHeight="1" x14ac:dyDescent="0.2">
      <c r="A127" s="36"/>
      <c r="B127" s="178" t="s">
        <v>2259</v>
      </c>
      <c r="C127" s="219" t="s">
        <v>2260</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 customFormat="1" ht="12.75" customHeight="1" x14ac:dyDescent="0.2">
      <c r="A128" s="36" t="s">
        <v>2261</v>
      </c>
      <c r="B128" s="178" t="s">
        <v>2248</v>
      </c>
      <c r="C128" s="219" t="s">
        <v>2261</v>
      </c>
      <c r="D128" s="263"/>
      <c r="E128" s="263"/>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 customFormat="1" ht="12.75" customHeight="1" x14ac:dyDescent="0.2">
      <c r="A129" s="36" t="s">
        <v>2262</v>
      </c>
      <c r="B129" s="178" t="s">
        <v>2250</v>
      </c>
      <c r="C129" s="219" t="s">
        <v>2262</v>
      </c>
      <c r="D129" s="263"/>
      <c r="E129" s="263"/>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 customFormat="1" ht="12.75" customHeight="1" x14ac:dyDescent="0.2">
      <c r="A130" s="36" t="s">
        <v>2263</v>
      </c>
      <c r="B130" s="178" t="s">
        <v>2252</v>
      </c>
      <c r="C130" s="219" t="s">
        <v>2263</v>
      </c>
      <c r="D130" s="263"/>
      <c r="E130" s="263"/>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 customFormat="1" ht="12.75" customHeight="1" x14ac:dyDescent="0.2">
      <c r="A131" s="36" t="s">
        <v>2264</v>
      </c>
      <c r="B131" s="178" t="s">
        <v>2254</v>
      </c>
      <c r="C131" s="219" t="s">
        <v>2264</v>
      </c>
      <c r="D131" s="263"/>
      <c r="E131" s="263"/>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 customFormat="1" ht="12.75" customHeight="1" x14ac:dyDescent="0.2">
      <c r="A132" s="36" t="s">
        <v>2265</v>
      </c>
      <c r="B132" s="178" t="s">
        <v>2256</v>
      </c>
      <c r="C132" s="219" t="s">
        <v>2265</v>
      </c>
      <c r="D132" s="263"/>
      <c r="E132" s="263"/>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 customFormat="1" ht="12.75" customHeight="1" x14ac:dyDescent="0.2">
      <c r="A133" s="36" t="s">
        <v>2266</v>
      </c>
      <c r="B133" s="178" t="s">
        <v>2258</v>
      </c>
      <c r="C133" s="219" t="s">
        <v>2266</v>
      </c>
      <c r="D133" s="263"/>
      <c r="E133" s="263"/>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 customFormat="1" ht="12.75" customHeight="1" x14ac:dyDescent="0.2">
      <c r="A134" s="36" t="s">
        <v>2267</v>
      </c>
      <c r="B134" s="178" t="s">
        <v>2268</v>
      </c>
      <c r="C134" s="219" t="s">
        <v>2267</v>
      </c>
      <c r="D134" s="263"/>
      <c r="E134" s="263"/>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 customFormat="1" ht="12.75" customHeight="1" x14ac:dyDescent="0.2">
      <c r="A135" s="36" t="s">
        <v>2269</v>
      </c>
      <c r="B135" s="178" t="s">
        <v>2270</v>
      </c>
      <c r="C135" s="219" t="s">
        <v>2269</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 customFormat="1" ht="12" customHeight="1" x14ac:dyDescent="0.2">
      <c r="A136" s="36"/>
      <c r="B136" s="178" t="s">
        <v>2271</v>
      </c>
      <c r="C136" s="219" t="s">
        <v>2272</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 customFormat="1" ht="12.75" customHeight="1" x14ac:dyDescent="0.2">
      <c r="A137" s="36" t="s">
        <v>2273</v>
      </c>
      <c r="B137" s="178" t="s">
        <v>971</v>
      </c>
      <c r="C137" s="219" t="s">
        <v>2273</v>
      </c>
      <c r="D137" s="263"/>
      <c r="E137" s="263"/>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 customFormat="1" ht="12.75" customHeight="1" x14ac:dyDescent="0.2">
      <c r="A138" s="36" t="s">
        <v>2274</v>
      </c>
      <c r="B138" s="178" t="s">
        <v>973</v>
      </c>
      <c r="C138" s="219" t="s">
        <v>2274</v>
      </c>
      <c r="D138" s="263"/>
      <c r="E138" s="263"/>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 customFormat="1" ht="12.75" customHeight="1" x14ac:dyDescent="0.2">
      <c r="A139" s="36" t="s">
        <v>2275</v>
      </c>
      <c r="B139" s="178" t="s">
        <v>975</v>
      </c>
      <c r="C139" s="219" t="s">
        <v>2275</v>
      </c>
      <c r="D139" s="263"/>
      <c r="E139" s="263"/>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 customFormat="1" ht="12.75" customHeight="1" x14ac:dyDescent="0.2">
      <c r="A140" s="36" t="s">
        <v>2276</v>
      </c>
      <c r="B140" s="178" t="s">
        <v>1181</v>
      </c>
      <c r="C140" s="219" t="s">
        <v>2276</v>
      </c>
      <c r="D140" s="263"/>
      <c r="E140" s="263"/>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 customFormat="1" ht="22.9" customHeight="1" x14ac:dyDescent="0.2">
      <c r="A141" s="36" t="s">
        <v>2277</v>
      </c>
      <c r="B141" s="191" t="s">
        <v>1185</v>
      </c>
      <c r="C141" s="219" t="s">
        <v>2277</v>
      </c>
      <c r="D141" s="263"/>
      <c r="E141" s="263"/>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 customFormat="1" ht="12.75" customHeight="1" x14ac:dyDescent="0.2">
      <c r="A142" s="36" t="s">
        <v>2278</v>
      </c>
      <c r="B142" s="178" t="s">
        <v>987</v>
      </c>
      <c r="C142" s="219" t="s">
        <v>2278</v>
      </c>
      <c r="D142" s="263"/>
      <c r="E142" s="263"/>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 customFormat="1" ht="12.75" customHeight="1" x14ac:dyDescent="0.2">
      <c r="A143" s="36"/>
      <c r="B143" s="178" t="s">
        <v>2279</v>
      </c>
      <c r="C143" s="219" t="s">
        <v>2280</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 customFormat="1" ht="12.75" customHeight="1" x14ac:dyDescent="0.2">
      <c r="A144" s="36" t="s">
        <v>2281</v>
      </c>
      <c r="B144" s="178" t="s">
        <v>1187</v>
      </c>
      <c r="C144" s="219" t="s">
        <v>2281</v>
      </c>
      <c r="D144" s="263"/>
      <c r="E144" s="263"/>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 customFormat="1" ht="12.75" customHeight="1" x14ac:dyDescent="0.2">
      <c r="A145" s="36" t="s">
        <v>2282</v>
      </c>
      <c r="B145" s="178" t="s">
        <v>989</v>
      </c>
      <c r="C145" s="219" t="s">
        <v>2282</v>
      </c>
      <c r="D145" s="263"/>
      <c r="E145" s="263"/>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 customFormat="1" ht="12.75" customHeight="1" x14ac:dyDescent="0.2">
      <c r="A146" s="36" t="s">
        <v>2283</v>
      </c>
      <c r="B146" s="178" t="s">
        <v>2284</v>
      </c>
      <c r="C146" s="219" t="s">
        <v>2283</v>
      </c>
      <c r="D146" s="263"/>
      <c r="E146" s="263"/>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 customFormat="1" ht="12.75" customHeight="1" x14ac:dyDescent="0.2">
      <c r="A147" s="36" t="s">
        <v>2285</v>
      </c>
      <c r="B147" s="178" t="s">
        <v>2286</v>
      </c>
      <c r="C147" s="219" t="s">
        <v>2285</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 customFormat="1" ht="12.75" customHeight="1" x14ac:dyDescent="0.2">
      <c r="A148" s="36" t="s">
        <v>2287</v>
      </c>
      <c r="B148" s="178" t="s">
        <v>2288</v>
      </c>
      <c r="C148" s="219" t="s">
        <v>2287</v>
      </c>
      <c r="D148" s="263"/>
      <c r="E148" s="263"/>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 customFormat="1" ht="12.75" customHeight="1" x14ac:dyDescent="0.2">
      <c r="A149" s="36" t="s">
        <v>2289</v>
      </c>
      <c r="B149" s="178" t="s">
        <v>2290</v>
      </c>
      <c r="C149" s="219" t="s">
        <v>2289</v>
      </c>
      <c r="D149" s="263"/>
      <c r="E149" s="263"/>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 customFormat="1" ht="22.9" customHeight="1" x14ac:dyDescent="0.2">
      <c r="A150" s="36" t="s">
        <v>2291</v>
      </c>
      <c r="B150" s="178" t="s">
        <v>2292</v>
      </c>
      <c r="C150" s="219" t="s">
        <v>2291</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 customFormat="1" ht="12.75" customHeight="1" x14ac:dyDescent="0.2">
      <c r="A151" s="36" t="s">
        <v>2293</v>
      </c>
      <c r="B151" s="178" t="s">
        <v>2294</v>
      </c>
      <c r="C151" s="219" t="s">
        <v>2293</v>
      </c>
      <c r="D151" s="263"/>
      <c r="E151" s="263"/>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 customFormat="1" ht="12.75" customHeight="1" x14ac:dyDescent="0.2">
      <c r="A152" s="36" t="s">
        <v>2295</v>
      </c>
      <c r="B152" s="178" t="s">
        <v>2296</v>
      </c>
      <c r="C152" s="219" t="s">
        <v>2295</v>
      </c>
      <c r="D152" s="263"/>
      <c r="E152" s="263"/>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 customFormat="1" ht="22.9" customHeight="1" x14ac:dyDescent="0.2">
      <c r="A153" s="36" t="s">
        <v>2297</v>
      </c>
      <c r="B153" s="178" t="s">
        <v>2298</v>
      </c>
      <c r="C153" s="219" t="s">
        <v>2297</v>
      </c>
      <c r="D153" s="263"/>
      <c r="E153" s="263"/>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 customFormat="1" ht="12.75" customHeight="1" x14ac:dyDescent="0.2">
      <c r="A154" s="36" t="s">
        <v>2299</v>
      </c>
      <c r="B154" s="178" t="s">
        <v>2300</v>
      </c>
      <c r="C154" s="219" t="s">
        <v>2299</v>
      </c>
      <c r="D154" s="263"/>
      <c r="E154" s="263"/>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 customFormat="1" ht="22.9" customHeight="1" x14ac:dyDescent="0.2">
      <c r="A155" s="36" t="s">
        <v>2301</v>
      </c>
      <c r="B155" s="178" t="s">
        <v>2302</v>
      </c>
      <c r="C155" s="219" t="s">
        <v>2301</v>
      </c>
      <c r="D155" s="263"/>
      <c r="E155" s="263"/>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 customFormat="1" ht="22.9" customHeight="1" x14ac:dyDescent="0.2">
      <c r="A156" s="36" t="s">
        <v>2303</v>
      </c>
      <c r="B156" s="178" t="s">
        <v>2304</v>
      </c>
      <c r="C156" s="219" t="s">
        <v>2303</v>
      </c>
      <c r="D156" s="263"/>
      <c r="E156" s="263"/>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 customFormat="1" ht="22.9" customHeight="1" x14ac:dyDescent="0.2">
      <c r="A157" s="36" t="s">
        <v>2305</v>
      </c>
      <c r="B157" s="178" t="s">
        <v>2306</v>
      </c>
      <c r="C157" s="219" t="s">
        <v>2305</v>
      </c>
      <c r="D157" s="263"/>
      <c r="E157" s="263"/>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 customFormat="1" ht="12" customHeight="1" x14ac:dyDescent="0.2">
      <c r="A158" s="36" t="s">
        <v>2307</v>
      </c>
      <c r="B158" s="178" t="s">
        <v>2308</v>
      </c>
      <c r="C158" s="219" t="s">
        <v>2307</v>
      </c>
      <c r="D158" s="263"/>
      <c r="E158" s="263"/>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 customFormat="1" ht="12.75" customHeight="1" x14ac:dyDescent="0.2">
      <c r="A159" s="36" t="s">
        <v>2309</v>
      </c>
      <c r="B159" s="178" t="s">
        <v>2310</v>
      </c>
      <c r="C159" s="219" t="s">
        <v>2309</v>
      </c>
      <c r="D159" s="263"/>
      <c r="E159" s="263"/>
      <c r="F159" s="190" t="str">
        <f t="shared" si="4"/>
        <v>-</v>
      </c>
      <c r="G159" s="275"/>
      <c r="H159" s="110"/>
      <c r="I159" s="110"/>
      <c r="J159" s="110"/>
      <c r="K159" s="110"/>
      <c r="L159" s="110"/>
      <c r="M159" s="110"/>
      <c r="N159" s="110"/>
      <c r="O159" s="110"/>
      <c r="P159" s="110"/>
      <c r="Q159" s="110"/>
      <c r="R159" s="110"/>
      <c r="S159" s="110"/>
      <c r="T159" s="110"/>
      <c r="U159" s="110"/>
      <c r="V159" s="110"/>
      <c r="W159" s="110"/>
    </row>
    <row r="160" spans="1:23" s="1" customFormat="1" ht="22.9" customHeight="1" x14ac:dyDescent="0.2">
      <c r="A160" s="36" t="s">
        <v>2311</v>
      </c>
      <c r="B160" s="191" t="s">
        <v>2312</v>
      </c>
      <c r="C160" s="219" t="s">
        <v>2311</v>
      </c>
      <c r="D160" s="263"/>
      <c r="E160" s="263"/>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 customFormat="1" ht="22.9" customHeight="1" x14ac:dyDescent="0.2">
      <c r="A161" s="36" t="s">
        <v>2313</v>
      </c>
      <c r="B161" s="178" t="s">
        <v>2314</v>
      </c>
      <c r="C161" s="219" t="s">
        <v>2313</v>
      </c>
      <c r="D161" s="263"/>
      <c r="E161" s="263"/>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 customFormat="1" ht="22.9" customHeight="1" x14ac:dyDescent="0.2">
      <c r="A162" s="36" t="s">
        <v>2315</v>
      </c>
      <c r="B162" s="178" t="s">
        <v>2316</v>
      </c>
      <c r="C162" s="219" t="s">
        <v>2315</v>
      </c>
      <c r="D162" s="263"/>
      <c r="E162" s="263"/>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 customFormat="1" ht="12.75" customHeight="1" x14ac:dyDescent="0.2">
      <c r="A163" s="36" t="s">
        <v>2317</v>
      </c>
      <c r="B163" s="178" t="s">
        <v>2318</v>
      </c>
      <c r="C163" s="219" t="s">
        <v>2317</v>
      </c>
      <c r="D163" s="263"/>
      <c r="E163" s="263"/>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 customFormat="1" ht="12.75" customHeight="1" x14ac:dyDescent="0.2">
      <c r="A164" s="36" t="s">
        <v>2319</v>
      </c>
      <c r="B164" s="178" t="s">
        <v>2320</v>
      </c>
      <c r="C164" s="219" t="s">
        <v>2319</v>
      </c>
      <c r="D164" s="263"/>
      <c r="E164" s="263"/>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 customFormat="1" ht="12.75" customHeight="1" x14ac:dyDescent="0.2">
      <c r="A165" s="36" t="s">
        <v>2321</v>
      </c>
      <c r="B165" s="178" t="s">
        <v>2322</v>
      </c>
      <c r="C165" s="219" t="s">
        <v>2321</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 customFormat="1" ht="12.75" customHeight="1" x14ac:dyDescent="0.2">
      <c r="A166" s="36" t="s">
        <v>2323</v>
      </c>
      <c r="B166" s="178" t="s">
        <v>2324</v>
      </c>
      <c r="C166" s="219" t="s">
        <v>2323</v>
      </c>
      <c r="D166" s="263"/>
      <c r="E166" s="263"/>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 customFormat="1" ht="12.75" customHeight="1" x14ac:dyDescent="0.2">
      <c r="A167" s="36" t="s">
        <v>2325</v>
      </c>
      <c r="B167" s="178" t="s">
        <v>2326</v>
      </c>
      <c r="C167" s="219" t="s">
        <v>2325</v>
      </c>
      <c r="D167" s="263"/>
      <c r="E167" s="263"/>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 customFormat="1" ht="12.75" customHeight="1" x14ac:dyDescent="0.2">
      <c r="A168" s="36" t="s">
        <v>2327</v>
      </c>
      <c r="B168" s="178" t="s">
        <v>2328</v>
      </c>
      <c r="C168" s="219" t="s">
        <v>2327</v>
      </c>
      <c r="D168" s="263"/>
      <c r="E168" s="263"/>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 customFormat="1" ht="12.75" customHeight="1" x14ac:dyDescent="0.2">
      <c r="A169" s="36" t="s">
        <v>2329</v>
      </c>
      <c r="B169" s="178" t="s">
        <v>2330</v>
      </c>
      <c r="C169" s="219" t="s">
        <v>2329</v>
      </c>
      <c r="D169" s="263"/>
      <c r="E169" s="263"/>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 customFormat="1" ht="12.75" customHeight="1" x14ac:dyDescent="0.2">
      <c r="A170" s="36" t="s">
        <v>2331</v>
      </c>
      <c r="B170" s="178" t="s">
        <v>2332</v>
      </c>
      <c r="C170" s="219" t="s">
        <v>2331</v>
      </c>
      <c r="D170" s="263"/>
      <c r="E170" s="263"/>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 customFormat="1" ht="22.9" customHeight="1" x14ac:dyDescent="0.2">
      <c r="A171" s="36" t="s">
        <v>1300</v>
      </c>
      <c r="B171" s="178" t="s">
        <v>2333</v>
      </c>
      <c r="C171" s="219" t="s">
        <v>1300</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 customFormat="1" ht="12.75" customHeight="1" x14ac:dyDescent="0.2">
      <c r="A172" s="36" t="s">
        <v>2334</v>
      </c>
      <c r="B172" s="178" t="s">
        <v>2335</v>
      </c>
      <c r="C172" s="219" t="s">
        <v>2334</v>
      </c>
      <c r="D172" s="263"/>
      <c r="E172" s="263"/>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 customFormat="1" ht="12.75" customHeight="1" x14ac:dyDescent="0.2">
      <c r="A173" s="36" t="s">
        <v>2336</v>
      </c>
      <c r="B173" s="178" t="s">
        <v>2337</v>
      </c>
      <c r="C173" s="219" t="s">
        <v>2336</v>
      </c>
      <c r="D173" s="263"/>
      <c r="E173" s="263"/>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6" t="s">
        <v>2338</v>
      </c>
      <c r="B174" s="341"/>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 customFormat="1" ht="12.75" customHeight="1" x14ac:dyDescent="0.2">
      <c r="A175" s="36"/>
      <c r="B175" s="178" t="s">
        <v>2339</v>
      </c>
      <c r="C175" s="219" t="s">
        <v>2340</v>
      </c>
      <c r="D175" s="286">
        <f>D176+D250</f>
        <v>0</v>
      </c>
      <c r="E175" s="286">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 customFormat="1" ht="12.75" customHeight="1" x14ac:dyDescent="0.2">
      <c r="A176" s="36" t="s">
        <v>2341</v>
      </c>
      <c r="B176" s="178" t="s">
        <v>2342</v>
      </c>
      <c r="C176" s="219" t="s">
        <v>2341</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 customFormat="1" ht="12.75" customHeight="1" x14ac:dyDescent="0.2">
      <c r="A177" s="36" t="s">
        <v>2343</v>
      </c>
      <c r="B177" s="178" t="s">
        <v>2344</v>
      </c>
      <c r="C177" s="219" t="s">
        <v>2343</v>
      </c>
      <c r="D177" s="39">
        <f>SUM(D178:D180)+D184+D185+SUM(D193:D195)</f>
        <v>0</v>
      </c>
      <c r="E177" s="39">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 customFormat="1" ht="12.75" customHeight="1" x14ac:dyDescent="0.2">
      <c r="A178" s="36" t="s">
        <v>2345</v>
      </c>
      <c r="B178" s="178" t="s">
        <v>2346</v>
      </c>
      <c r="C178" s="219" t="s">
        <v>2345</v>
      </c>
      <c r="D178" s="189"/>
      <c r="E178" s="189"/>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 customFormat="1" ht="12.75" customHeight="1" x14ac:dyDescent="0.2">
      <c r="A179" s="36" t="s">
        <v>2347</v>
      </c>
      <c r="B179" s="178" t="s">
        <v>2348</v>
      </c>
      <c r="C179" s="219" t="s">
        <v>2347</v>
      </c>
      <c r="D179" s="263"/>
      <c r="E179" s="263"/>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 customFormat="1" ht="12.75" customHeight="1" x14ac:dyDescent="0.2">
      <c r="A180" s="36" t="s">
        <v>2349</v>
      </c>
      <c r="B180" s="178" t="s">
        <v>2350</v>
      </c>
      <c r="C180" s="219" t="s">
        <v>2349</v>
      </c>
      <c r="D180" s="286">
        <f>SUM(D181:D183)</f>
        <v>0</v>
      </c>
      <c r="E180" s="286">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 customFormat="1" ht="12.75" customHeight="1" x14ac:dyDescent="0.2">
      <c r="A181" s="36" t="s">
        <v>2351</v>
      </c>
      <c r="B181" s="178" t="s">
        <v>2352</v>
      </c>
      <c r="C181" s="219" t="s">
        <v>2351</v>
      </c>
      <c r="D181" s="189"/>
      <c r="E181" s="189"/>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 customFormat="1" ht="12.75" customHeight="1" x14ac:dyDescent="0.2">
      <c r="A182" s="36" t="s">
        <v>2353</v>
      </c>
      <c r="B182" s="178" t="s">
        <v>2354</v>
      </c>
      <c r="C182" s="219" t="s">
        <v>2353</v>
      </c>
      <c r="D182" s="263"/>
      <c r="E182" s="263"/>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 customFormat="1" ht="12.75" customHeight="1" x14ac:dyDescent="0.2">
      <c r="A183" s="36" t="s">
        <v>2355</v>
      </c>
      <c r="B183" s="178" t="s">
        <v>2356</v>
      </c>
      <c r="C183" s="219" t="s">
        <v>2355</v>
      </c>
      <c r="D183" s="263"/>
      <c r="E183" s="263"/>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 customFormat="1" ht="12.75" customHeight="1" x14ac:dyDescent="0.2">
      <c r="A184" s="36" t="s">
        <v>2357</v>
      </c>
      <c r="B184" s="178" t="s">
        <v>2358</v>
      </c>
      <c r="C184" s="219" t="s">
        <v>2357</v>
      </c>
      <c r="D184" s="263"/>
      <c r="E184" s="263"/>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 customFormat="1" ht="22.9" customHeight="1" x14ac:dyDescent="0.2">
      <c r="A185" s="36" t="s">
        <v>2359</v>
      </c>
      <c r="B185" s="178" t="s">
        <v>2360</v>
      </c>
      <c r="C185" s="219" t="s">
        <v>2359</v>
      </c>
      <c r="D185" s="286">
        <f>SUM(D186:D192)</f>
        <v>0</v>
      </c>
      <c r="E185" s="286">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 customFormat="1" ht="12" customHeight="1" x14ac:dyDescent="0.2">
      <c r="A186" s="36" t="s">
        <v>2361</v>
      </c>
      <c r="B186" s="178" t="s">
        <v>2362</v>
      </c>
      <c r="C186" s="219" t="s">
        <v>2361</v>
      </c>
      <c r="D186" s="189"/>
      <c r="E186" s="189"/>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 customFormat="1" ht="12" customHeight="1" x14ac:dyDescent="0.2">
      <c r="A187" s="36" t="s">
        <v>2363</v>
      </c>
      <c r="B187" s="178" t="s">
        <v>2364</v>
      </c>
      <c r="C187" s="219" t="s">
        <v>2363</v>
      </c>
      <c r="D187" s="263"/>
      <c r="E187" s="263"/>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 customFormat="1" ht="12" customHeight="1" x14ac:dyDescent="0.2">
      <c r="A188" s="36" t="s">
        <v>2365</v>
      </c>
      <c r="B188" s="178" t="s">
        <v>2366</v>
      </c>
      <c r="C188" s="219" t="s">
        <v>2365</v>
      </c>
      <c r="D188" s="263"/>
      <c r="E188" s="263"/>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 customFormat="1" ht="12" customHeight="1" x14ac:dyDescent="0.2">
      <c r="A189" s="36" t="s">
        <v>2367</v>
      </c>
      <c r="B189" s="178" t="s">
        <v>2368</v>
      </c>
      <c r="C189" s="219" t="s">
        <v>2367</v>
      </c>
      <c r="D189" s="263"/>
      <c r="E189" s="263"/>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 customFormat="1" ht="12" customHeight="1" x14ac:dyDescent="0.2">
      <c r="A190" s="36" t="s">
        <v>2369</v>
      </c>
      <c r="B190" s="178" t="s">
        <v>2370</v>
      </c>
      <c r="C190" s="219" t="s">
        <v>2369</v>
      </c>
      <c r="D190" s="263"/>
      <c r="E190" s="263"/>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 customFormat="1" ht="22.9" customHeight="1" x14ac:dyDescent="0.2">
      <c r="A191" s="36" t="s">
        <v>2371</v>
      </c>
      <c r="B191" s="178" t="s">
        <v>2372</v>
      </c>
      <c r="C191" s="219" t="s">
        <v>2371</v>
      </c>
      <c r="D191" s="263"/>
      <c r="E191" s="263"/>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 customFormat="1" ht="12" customHeight="1" x14ac:dyDescent="0.2">
      <c r="A192" s="36" t="s">
        <v>2373</v>
      </c>
      <c r="B192" s="178" t="s">
        <v>2374</v>
      </c>
      <c r="C192" s="219" t="s">
        <v>2373</v>
      </c>
      <c r="D192" s="263"/>
      <c r="E192" s="263"/>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 customFormat="1" ht="12.75" customHeight="1" x14ac:dyDescent="0.2">
      <c r="A193" s="36" t="s">
        <v>2375</v>
      </c>
      <c r="B193" s="178" t="s">
        <v>2376</v>
      </c>
      <c r="C193" s="219" t="s">
        <v>2375</v>
      </c>
      <c r="D193" s="263"/>
      <c r="E193" s="263"/>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 customFormat="1" ht="12.75" customHeight="1" x14ac:dyDescent="0.2">
      <c r="A194" s="36" t="s">
        <v>2377</v>
      </c>
      <c r="B194" s="178" t="s">
        <v>2378</v>
      </c>
      <c r="C194" s="219" t="s">
        <v>2377</v>
      </c>
      <c r="D194" s="263"/>
      <c r="E194" s="263"/>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 customFormat="1" ht="12.75" customHeight="1" x14ac:dyDescent="0.2">
      <c r="A195" s="36" t="s">
        <v>2379</v>
      </c>
      <c r="B195" s="178" t="s">
        <v>2380</v>
      </c>
      <c r="C195" s="219" t="s">
        <v>2379</v>
      </c>
      <c r="D195" s="263"/>
      <c r="E195" s="263"/>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 customFormat="1" ht="12.75" customHeight="1" x14ac:dyDescent="0.2">
      <c r="A196" s="36" t="s">
        <v>2381</v>
      </c>
      <c r="B196" s="178" t="s">
        <v>2382</v>
      </c>
      <c r="C196" s="219" t="s">
        <v>2381</v>
      </c>
      <c r="D196" s="286">
        <f>SUM(D197:D201)</f>
        <v>0</v>
      </c>
      <c r="E196" s="286">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 customFormat="1" ht="12.75" customHeight="1" x14ac:dyDescent="0.2">
      <c r="A197" s="36" t="s">
        <v>2383</v>
      </c>
      <c r="B197" s="178" t="s">
        <v>2384</v>
      </c>
      <c r="C197" s="219" t="s">
        <v>2383</v>
      </c>
      <c r="D197" s="189"/>
      <c r="E197" s="189"/>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 customFormat="1" ht="12.75" customHeight="1" x14ac:dyDescent="0.2">
      <c r="A198" s="36" t="s">
        <v>2385</v>
      </c>
      <c r="B198" s="178" t="s">
        <v>2386</v>
      </c>
      <c r="C198" s="219" t="s">
        <v>2385</v>
      </c>
      <c r="D198" s="263"/>
      <c r="E198" s="263"/>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 customFormat="1" ht="12.75" customHeight="1" x14ac:dyDescent="0.2">
      <c r="A199" s="36" t="s">
        <v>2387</v>
      </c>
      <c r="B199" s="178" t="s">
        <v>2388</v>
      </c>
      <c r="C199" s="219" t="s">
        <v>2387</v>
      </c>
      <c r="D199" s="263"/>
      <c r="E199" s="263"/>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 customFormat="1" ht="12.75" customHeight="1" x14ac:dyDescent="0.2">
      <c r="A200" s="36" t="s">
        <v>2389</v>
      </c>
      <c r="B200" s="178" t="s">
        <v>2390</v>
      </c>
      <c r="C200" s="219" t="s">
        <v>2389</v>
      </c>
      <c r="D200" s="263"/>
      <c r="E200" s="263"/>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 customFormat="1" ht="12.75" customHeight="1" x14ac:dyDescent="0.2">
      <c r="A201" s="36" t="s">
        <v>2391</v>
      </c>
      <c r="B201" s="178" t="s">
        <v>2392</v>
      </c>
      <c r="C201" s="219" t="s">
        <v>2391</v>
      </c>
      <c r="D201" s="263"/>
      <c r="E201" s="263"/>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 customFormat="1" ht="12" customHeight="1" x14ac:dyDescent="0.2">
      <c r="A202" s="36" t="s">
        <v>2393</v>
      </c>
      <c r="B202" s="178" t="s">
        <v>2394</v>
      </c>
      <c r="C202" s="219" t="s">
        <v>2393</v>
      </c>
      <c r="D202" s="286">
        <f>D203+D210-D217</f>
        <v>0</v>
      </c>
      <c r="E202" s="286">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 customFormat="1" ht="22.9" customHeight="1" x14ac:dyDescent="0.2">
      <c r="A203" s="36"/>
      <c r="B203" s="178" t="s">
        <v>2395</v>
      </c>
      <c r="C203" s="219" t="s">
        <v>2396</v>
      </c>
      <c r="D203" s="39">
        <f>SUM(D204:D209)</f>
        <v>0</v>
      </c>
      <c r="E203" s="39">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 customFormat="1" ht="12.75" customHeight="1" x14ac:dyDescent="0.2">
      <c r="A204" s="36" t="s">
        <v>2397</v>
      </c>
      <c r="B204" s="178" t="s">
        <v>2398</v>
      </c>
      <c r="C204" s="219" t="s">
        <v>2397</v>
      </c>
      <c r="D204" s="189"/>
      <c r="E204" s="189"/>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 customFormat="1" ht="12.75" customHeight="1" x14ac:dyDescent="0.2">
      <c r="A205" s="36" t="s">
        <v>2399</v>
      </c>
      <c r="B205" s="178" t="s">
        <v>2400</v>
      </c>
      <c r="C205" s="219" t="s">
        <v>2399</v>
      </c>
      <c r="D205" s="263"/>
      <c r="E205" s="263"/>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 customFormat="1" ht="12.75" customHeight="1" x14ac:dyDescent="0.2">
      <c r="A206" s="36" t="s">
        <v>2401</v>
      </c>
      <c r="B206" s="178" t="s">
        <v>2402</v>
      </c>
      <c r="C206" s="219" t="s">
        <v>2401</v>
      </c>
      <c r="D206" s="263"/>
      <c r="E206" s="263"/>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 customFormat="1" ht="12.75" customHeight="1" x14ac:dyDescent="0.2">
      <c r="A207" s="36" t="s">
        <v>2403</v>
      </c>
      <c r="B207" s="178" t="s">
        <v>2404</v>
      </c>
      <c r="C207" s="219" t="s">
        <v>2403</v>
      </c>
      <c r="D207" s="263"/>
      <c r="E207" s="263"/>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 customFormat="1" ht="12.75" customHeight="1" x14ac:dyDescent="0.2">
      <c r="A208" s="36" t="s">
        <v>2405</v>
      </c>
      <c r="B208" s="178" t="s">
        <v>2406</v>
      </c>
      <c r="C208" s="219" t="s">
        <v>2405</v>
      </c>
      <c r="D208" s="263"/>
      <c r="E208" s="263"/>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 customFormat="1" ht="12.75" customHeight="1" x14ac:dyDescent="0.2">
      <c r="A209" s="36" t="s">
        <v>2407</v>
      </c>
      <c r="B209" s="178" t="s">
        <v>2408</v>
      </c>
      <c r="C209" s="219" t="s">
        <v>2407</v>
      </c>
      <c r="D209" s="263"/>
      <c r="E209" s="263"/>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 customFormat="1" ht="22.9" customHeight="1" x14ac:dyDescent="0.2">
      <c r="A210" s="36"/>
      <c r="B210" s="178" t="s">
        <v>2409</v>
      </c>
      <c r="C210" s="219" t="s">
        <v>2410</v>
      </c>
      <c r="D210" s="286">
        <f>SUM(D211:D216)</f>
        <v>0</v>
      </c>
      <c r="E210" s="286">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 customFormat="1" ht="12.75" customHeight="1" x14ac:dyDescent="0.2">
      <c r="A211" s="36" t="s">
        <v>2411</v>
      </c>
      <c r="B211" s="178" t="s">
        <v>2398</v>
      </c>
      <c r="C211" s="219" t="s">
        <v>2411</v>
      </c>
      <c r="D211" s="189"/>
      <c r="E211" s="189"/>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 customFormat="1" ht="12.75" customHeight="1" x14ac:dyDescent="0.2">
      <c r="A212" s="36" t="s">
        <v>2412</v>
      </c>
      <c r="B212" s="178" t="s">
        <v>2400</v>
      </c>
      <c r="C212" s="219" t="s">
        <v>2412</v>
      </c>
      <c r="D212" s="263"/>
      <c r="E212" s="263"/>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 customFormat="1" ht="12.75" customHeight="1" x14ac:dyDescent="0.2">
      <c r="A213" s="36" t="s">
        <v>2413</v>
      </c>
      <c r="B213" s="178" t="s">
        <v>2402</v>
      </c>
      <c r="C213" s="219" t="s">
        <v>2413</v>
      </c>
      <c r="D213" s="263"/>
      <c r="E213" s="263"/>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 customFormat="1" ht="12.75" customHeight="1" x14ac:dyDescent="0.2">
      <c r="A214" s="36" t="s">
        <v>2414</v>
      </c>
      <c r="B214" s="178" t="s">
        <v>2404</v>
      </c>
      <c r="C214" s="219" t="s">
        <v>2414</v>
      </c>
      <c r="D214" s="263"/>
      <c r="E214" s="263"/>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 customFormat="1" ht="12.75" customHeight="1" x14ac:dyDescent="0.2">
      <c r="A215" s="36" t="s">
        <v>2415</v>
      </c>
      <c r="B215" s="178" t="s">
        <v>2406</v>
      </c>
      <c r="C215" s="219" t="s">
        <v>2415</v>
      </c>
      <c r="D215" s="263"/>
      <c r="E215" s="263"/>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 customFormat="1" ht="12.75" customHeight="1" x14ac:dyDescent="0.2">
      <c r="A216" s="36" t="s">
        <v>2416</v>
      </c>
      <c r="B216" s="178" t="s">
        <v>2408</v>
      </c>
      <c r="C216" s="219" t="s">
        <v>2416</v>
      </c>
      <c r="D216" s="263"/>
      <c r="E216" s="263"/>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 customFormat="1" ht="12.75" customHeight="1" x14ac:dyDescent="0.2">
      <c r="A217" s="36" t="s">
        <v>2417</v>
      </c>
      <c r="B217" s="178" t="s">
        <v>2418</v>
      </c>
      <c r="C217" s="219" t="s">
        <v>2417</v>
      </c>
      <c r="D217" s="263"/>
      <c r="E217" s="263"/>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 customFormat="1" ht="12.75" customHeight="1" x14ac:dyDescent="0.2">
      <c r="A218" s="36" t="s">
        <v>2419</v>
      </c>
      <c r="B218" s="178" t="s">
        <v>2420</v>
      </c>
      <c r="C218" s="219" t="s">
        <v>2419</v>
      </c>
      <c r="D218" s="286">
        <f>D219+D236</f>
        <v>0</v>
      </c>
      <c r="E218" s="286">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 customFormat="1" ht="34.15" customHeight="1" x14ac:dyDescent="0.2">
      <c r="A219" s="36"/>
      <c r="B219" s="178" t="s">
        <v>2421</v>
      </c>
      <c r="C219" s="219" t="s">
        <v>2422</v>
      </c>
      <c r="D219" s="39">
        <f>SUM(D220:D235)</f>
        <v>0</v>
      </c>
      <c r="E219" s="39">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 customFormat="1" ht="12.75" customHeight="1" x14ac:dyDescent="0.2">
      <c r="A220" s="36" t="s">
        <v>2423</v>
      </c>
      <c r="B220" s="178" t="s">
        <v>2424</v>
      </c>
      <c r="C220" s="219" t="s">
        <v>2423</v>
      </c>
      <c r="D220" s="189"/>
      <c r="E220" s="189"/>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 customFormat="1" ht="12.75" customHeight="1" x14ac:dyDescent="0.2">
      <c r="A221" s="36" t="s">
        <v>2425</v>
      </c>
      <c r="B221" s="178" t="s">
        <v>2426</v>
      </c>
      <c r="C221" s="219" t="s">
        <v>2425</v>
      </c>
      <c r="D221" s="263"/>
      <c r="E221" s="263"/>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 customFormat="1" ht="12.75" customHeight="1" x14ac:dyDescent="0.2">
      <c r="A222" s="36" t="s">
        <v>2427</v>
      </c>
      <c r="B222" s="178" t="s">
        <v>2428</v>
      </c>
      <c r="C222" s="219" t="s">
        <v>2427</v>
      </c>
      <c r="D222" s="263"/>
      <c r="E222" s="263"/>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 customFormat="1" ht="12.75" customHeight="1" x14ac:dyDescent="0.2">
      <c r="A223" s="36" t="s">
        <v>2429</v>
      </c>
      <c r="B223" s="178" t="s">
        <v>2430</v>
      </c>
      <c r="C223" s="219" t="s">
        <v>2429</v>
      </c>
      <c r="D223" s="263"/>
      <c r="E223" s="263"/>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 customFormat="1" ht="12.75" customHeight="1" x14ac:dyDescent="0.2">
      <c r="A224" s="36" t="s">
        <v>2431</v>
      </c>
      <c r="B224" s="178" t="s">
        <v>2432</v>
      </c>
      <c r="C224" s="219" t="s">
        <v>2431</v>
      </c>
      <c r="D224" s="263"/>
      <c r="E224" s="263"/>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 customFormat="1" ht="12" customHeight="1" x14ac:dyDescent="0.2">
      <c r="A225" s="36" t="s">
        <v>2433</v>
      </c>
      <c r="B225" s="178" t="s">
        <v>2434</v>
      </c>
      <c r="C225" s="219" t="s">
        <v>2433</v>
      </c>
      <c r="D225" s="263"/>
      <c r="E225" s="263"/>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 customFormat="1" ht="22.9" customHeight="1" x14ac:dyDescent="0.2">
      <c r="A226" s="36" t="s">
        <v>2435</v>
      </c>
      <c r="B226" s="178" t="s">
        <v>2436</v>
      </c>
      <c r="C226" s="219" t="s">
        <v>2435</v>
      </c>
      <c r="D226" s="263"/>
      <c r="E226" s="263"/>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 customFormat="1" ht="12.75" customHeight="1" x14ac:dyDescent="0.2">
      <c r="A227" s="36" t="s">
        <v>2437</v>
      </c>
      <c r="B227" s="178" t="s">
        <v>2438</v>
      </c>
      <c r="C227" s="219" t="s">
        <v>2437</v>
      </c>
      <c r="D227" s="263"/>
      <c r="E227" s="263"/>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 customFormat="1" ht="12.75" customHeight="1" x14ac:dyDescent="0.2">
      <c r="A228" s="36" t="s">
        <v>2439</v>
      </c>
      <c r="B228" s="178" t="s">
        <v>2440</v>
      </c>
      <c r="C228" s="219" t="s">
        <v>2439</v>
      </c>
      <c r="D228" s="263"/>
      <c r="E228" s="263"/>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 customFormat="1" ht="12.75" customHeight="1" x14ac:dyDescent="0.2">
      <c r="A229" s="36" t="s">
        <v>2441</v>
      </c>
      <c r="B229" s="178" t="s">
        <v>2442</v>
      </c>
      <c r="C229" s="219" t="s">
        <v>2441</v>
      </c>
      <c r="D229" s="263"/>
      <c r="E229" s="263"/>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 customFormat="1" ht="12.75" customHeight="1" x14ac:dyDescent="0.2">
      <c r="A230" s="36" t="s">
        <v>2443</v>
      </c>
      <c r="B230" s="178" t="s">
        <v>2444</v>
      </c>
      <c r="C230" s="219" t="s">
        <v>2443</v>
      </c>
      <c r="D230" s="263"/>
      <c r="E230" s="263"/>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 customFormat="1" ht="12.75" customHeight="1" x14ac:dyDescent="0.2">
      <c r="A231" s="36" t="s">
        <v>2445</v>
      </c>
      <c r="B231" s="178" t="s">
        <v>2446</v>
      </c>
      <c r="C231" s="219" t="s">
        <v>2445</v>
      </c>
      <c r="D231" s="263"/>
      <c r="E231" s="263"/>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 customFormat="1" ht="12.75" customHeight="1" x14ac:dyDescent="0.2">
      <c r="A232" s="36" t="s">
        <v>2447</v>
      </c>
      <c r="B232" s="178" t="s">
        <v>2448</v>
      </c>
      <c r="C232" s="219" t="s">
        <v>2447</v>
      </c>
      <c r="D232" s="263"/>
      <c r="E232" s="263"/>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 customFormat="1" ht="12.75" customHeight="1" x14ac:dyDescent="0.2">
      <c r="A233" s="36" t="s">
        <v>2449</v>
      </c>
      <c r="B233" s="178" t="s">
        <v>2450</v>
      </c>
      <c r="C233" s="219" t="s">
        <v>2449</v>
      </c>
      <c r="D233" s="263"/>
      <c r="E233" s="263"/>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 customFormat="1" ht="12" customHeight="1" x14ac:dyDescent="0.2">
      <c r="A234" s="36" t="s">
        <v>2451</v>
      </c>
      <c r="B234" s="178" t="s">
        <v>2452</v>
      </c>
      <c r="C234" s="219" t="s">
        <v>2451</v>
      </c>
      <c r="D234" s="263"/>
      <c r="E234" s="263"/>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 customFormat="1" ht="12" customHeight="1" x14ac:dyDescent="0.2">
      <c r="A235" s="36" t="s">
        <v>2453</v>
      </c>
      <c r="B235" s="191" t="s">
        <v>2454</v>
      </c>
      <c r="C235" s="219" t="s">
        <v>2453</v>
      </c>
      <c r="D235" s="263"/>
      <c r="E235" s="263"/>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 customFormat="1" ht="22.9" customHeight="1" x14ac:dyDescent="0.2">
      <c r="A236" s="36"/>
      <c r="B236" s="178" t="s">
        <v>2455</v>
      </c>
      <c r="C236" s="219" t="s">
        <v>2456</v>
      </c>
      <c r="D236" s="286">
        <f>SUM(D237:D245)</f>
        <v>0</v>
      </c>
      <c r="E236" s="286">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 customFormat="1" ht="12.75" customHeight="1" x14ac:dyDescent="0.2">
      <c r="A237" s="36" t="s">
        <v>2457</v>
      </c>
      <c r="B237" s="178" t="s">
        <v>2458</v>
      </c>
      <c r="C237" s="219" t="s">
        <v>2457</v>
      </c>
      <c r="D237" s="189"/>
      <c r="E237" s="189"/>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 customFormat="1" ht="12.75" customHeight="1" x14ac:dyDescent="0.2">
      <c r="A238" s="36" t="s">
        <v>2459</v>
      </c>
      <c r="B238" s="178" t="s">
        <v>2460</v>
      </c>
      <c r="C238" s="219" t="s">
        <v>2459</v>
      </c>
      <c r="D238" s="263"/>
      <c r="E238" s="263"/>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 customFormat="1" ht="12.75" customHeight="1" x14ac:dyDescent="0.2">
      <c r="A239" s="36" t="s">
        <v>2461</v>
      </c>
      <c r="B239" s="178" t="s">
        <v>2462</v>
      </c>
      <c r="C239" s="219" t="s">
        <v>2461</v>
      </c>
      <c r="D239" s="263"/>
      <c r="E239" s="263"/>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 customFormat="1" ht="12.75" customHeight="1" x14ac:dyDescent="0.2">
      <c r="A240" s="36" t="s">
        <v>2463</v>
      </c>
      <c r="B240" s="178" t="s">
        <v>2464</v>
      </c>
      <c r="C240" s="219" t="s">
        <v>2463</v>
      </c>
      <c r="D240" s="263"/>
      <c r="E240" s="263"/>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 customFormat="1" ht="12.75" customHeight="1" x14ac:dyDescent="0.2">
      <c r="A241" s="36" t="s">
        <v>2465</v>
      </c>
      <c r="B241" s="178" t="s">
        <v>2466</v>
      </c>
      <c r="C241" s="219" t="s">
        <v>2465</v>
      </c>
      <c r="D241" s="263"/>
      <c r="E241" s="263"/>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 customFormat="1" ht="12.75" customHeight="1" x14ac:dyDescent="0.2">
      <c r="A242" s="36" t="s">
        <v>2467</v>
      </c>
      <c r="B242" s="178" t="s">
        <v>2468</v>
      </c>
      <c r="C242" s="219" t="s">
        <v>2467</v>
      </c>
      <c r="D242" s="263"/>
      <c r="E242" s="263"/>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 customFormat="1" ht="12.75" customHeight="1" x14ac:dyDescent="0.2">
      <c r="A243" s="36" t="s">
        <v>2469</v>
      </c>
      <c r="B243" s="178" t="s">
        <v>2470</v>
      </c>
      <c r="C243" s="219" t="s">
        <v>2469</v>
      </c>
      <c r="D243" s="263"/>
      <c r="E243" s="263"/>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 customFormat="1" ht="12.75" customHeight="1" x14ac:dyDescent="0.2">
      <c r="A244" s="36" t="s">
        <v>2471</v>
      </c>
      <c r="B244" s="178" t="s">
        <v>2472</v>
      </c>
      <c r="C244" s="219" t="s">
        <v>2471</v>
      </c>
      <c r="D244" s="263"/>
      <c r="E244" s="263"/>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 customFormat="1" ht="12.75" customHeight="1" x14ac:dyDescent="0.2">
      <c r="A245" s="36" t="s">
        <v>2473</v>
      </c>
      <c r="B245" s="178" t="s">
        <v>2474</v>
      </c>
      <c r="C245" s="219" t="s">
        <v>2473</v>
      </c>
      <c r="D245" s="263"/>
      <c r="E245" s="263"/>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 customFormat="1" ht="12.75" customHeight="1" x14ac:dyDescent="0.2">
      <c r="A246" s="36" t="s">
        <v>2475</v>
      </c>
      <c r="B246" s="178" t="s">
        <v>2476</v>
      </c>
      <c r="C246" s="219" t="s">
        <v>2475</v>
      </c>
      <c r="D246" s="263"/>
      <c r="E246" s="263"/>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 customFormat="1" ht="22.9" customHeight="1" x14ac:dyDescent="0.2">
      <c r="A247" s="36" t="s">
        <v>2477</v>
      </c>
      <c r="B247" s="178" t="s">
        <v>2478</v>
      </c>
      <c r="C247" s="219" t="s">
        <v>2477</v>
      </c>
      <c r="D247" s="286">
        <f>SUM(D248:D249)</f>
        <v>0</v>
      </c>
      <c r="E247" s="286">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 customFormat="1" ht="12.75" customHeight="1" x14ac:dyDescent="0.2">
      <c r="A248" s="36" t="s">
        <v>2479</v>
      </c>
      <c r="B248" s="178" t="s">
        <v>2480</v>
      </c>
      <c r="C248" s="219" t="s">
        <v>2479</v>
      </c>
      <c r="D248" s="189"/>
      <c r="E248" s="189"/>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 customFormat="1" ht="12.75" customHeight="1" x14ac:dyDescent="0.2">
      <c r="A249" s="36" t="s">
        <v>2481</v>
      </c>
      <c r="B249" s="178" t="s">
        <v>2482</v>
      </c>
      <c r="C249" s="219" t="s">
        <v>2481</v>
      </c>
      <c r="D249" s="263"/>
      <c r="E249" s="263"/>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 customFormat="1" ht="12.75" customHeight="1" x14ac:dyDescent="0.2">
      <c r="A250" s="36" t="s">
        <v>2483</v>
      </c>
      <c r="B250" s="178" t="s">
        <v>2484</v>
      </c>
      <c r="C250" s="219" t="s">
        <v>2483</v>
      </c>
      <c r="D250" s="286">
        <f>+D251+D254-D263+D273+D290</f>
        <v>0</v>
      </c>
      <c r="E250" s="286">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 customFormat="1" ht="12.75" customHeight="1" x14ac:dyDescent="0.2">
      <c r="A251" s="36" t="s">
        <v>2485</v>
      </c>
      <c r="B251" s="178" t="s">
        <v>2486</v>
      </c>
      <c r="C251" s="219" t="s">
        <v>2485</v>
      </c>
      <c r="D251" s="39">
        <f>D252-D253</f>
        <v>0</v>
      </c>
      <c r="E251" s="39">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 customFormat="1" ht="12.75" customHeight="1" x14ac:dyDescent="0.2">
      <c r="A252" s="36" t="s">
        <v>2487</v>
      </c>
      <c r="B252" s="178" t="s">
        <v>2488</v>
      </c>
      <c r="C252" s="219" t="s">
        <v>2487</v>
      </c>
      <c r="D252" s="189"/>
      <c r="E252" s="189"/>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 customFormat="1" ht="12.75" customHeight="1" x14ac:dyDescent="0.2">
      <c r="A253" s="36" t="s">
        <v>2489</v>
      </c>
      <c r="B253" s="178" t="s">
        <v>2490</v>
      </c>
      <c r="C253" s="219" t="s">
        <v>2489</v>
      </c>
      <c r="D253" s="263"/>
      <c r="E253" s="263"/>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 customFormat="1" ht="12.75" customHeight="1" x14ac:dyDescent="0.2">
      <c r="A254" s="36" t="s">
        <v>2491</v>
      </c>
      <c r="B254" s="178" t="s">
        <v>2492</v>
      </c>
      <c r="C254" s="219" t="s">
        <v>2491</v>
      </c>
      <c r="D254" s="286">
        <f>D255-D259</f>
        <v>0</v>
      </c>
      <c r="E254" s="286">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 customFormat="1" ht="12.75" customHeight="1" x14ac:dyDescent="0.2">
      <c r="A255" s="36" t="s">
        <v>2493</v>
      </c>
      <c r="B255" s="178" t="s">
        <v>2494</v>
      </c>
      <c r="C255" s="219" t="s">
        <v>2493</v>
      </c>
      <c r="D255" s="39">
        <f>SUM(D256:D258)</f>
        <v>0</v>
      </c>
      <c r="E255" s="39">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 customFormat="1" ht="12.75" customHeight="1" x14ac:dyDescent="0.2">
      <c r="A256" s="36" t="s">
        <v>645</v>
      </c>
      <c r="B256" s="178" t="s">
        <v>2495</v>
      </c>
      <c r="C256" s="219" t="s">
        <v>645</v>
      </c>
      <c r="D256" s="189"/>
      <c r="E256" s="189"/>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 customFormat="1" ht="12.75" customHeight="1" x14ac:dyDescent="0.2">
      <c r="A257" s="36" t="s">
        <v>845</v>
      </c>
      <c r="B257" s="178" t="s">
        <v>2496</v>
      </c>
      <c r="C257" s="219" t="s">
        <v>845</v>
      </c>
      <c r="D257" s="263"/>
      <c r="E257" s="263"/>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 customFormat="1" ht="12.75" customHeight="1" x14ac:dyDescent="0.2">
      <c r="A258" s="36" t="s">
        <v>1280</v>
      </c>
      <c r="B258" s="178" t="s">
        <v>2497</v>
      </c>
      <c r="C258" s="219" t="s">
        <v>1280</v>
      </c>
      <c r="D258" s="263"/>
      <c r="E258" s="263"/>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 customFormat="1" ht="12.75" customHeight="1" x14ac:dyDescent="0.2">
      <c r="A259" s="36" t="s">
        <v>2498</v>
      </c>
      <c r="B259" s="178" t="s">
        <v>2499</v>
      </c>
      <c r="C259" s="219" t="s">
        <v>2498</v>
      </c>
      <c r="D259" s="286">
        <f>SUM(D260:D262)</f>
        <v>0</v>
      </c>
      <c r="E259" s="286">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 customFormat="1" ht="12.75" customHeight="1" x14ac:dyDescent="0.2">
      <c r="A260" s="36" t="s">
        <v>647</v>
      </c>
      <c r="B260" s="178" t="s">
        <v>2500</v>
      </c>
      <c r="C260" s="219" t="s">
        <v>647</v>
      </c>
      <c r="D260" s="189"/>
      <c r="E260" s="189"/>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 customFormat="1" ht="12.75" customHeight="1" x14ac:dyDescent="0.2">
      <c r="A261" s="36" t="s">
        <v>847</v>
      </c>
      <c r="B261" s="178" t="s">
        <v>2501</v>
      </c>
      <c r="C261" s="219" t="s">
        <v>847</v>
      </c>
      <c r="D261" s="263"/>
      <c r="E261" s="263"/>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 customFormat="1" ht="12.75" customHeight="1" x14ac:dyDescent="0.2">
      <c r="A262" s="36" t="s">
        <v>1282</v>
      </c>
      <c r="B262" s="178" t="s">
        <v>2502</v>
      </c>
      <c r="C262" s="219" t="s">
        <v>1282</v>
      </c>
      <c r="D262" s="263"/>
      <c r="E262" s="263"/>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 customFormat="1" ht="12.75" customHeight="1" x14ac:dyDescent="0.2">
      <c r="A263" s="36" t="s">
        <v>2503</v>
      </c>
      <c r="B263" s="178" t="s">
        <v>2504</v>
      </c>
      <c r="C263" s="219" t="s">
        <v>2503</v>
      </c>
      <c r="D263" s="286">
        <f>SUM(D264:D272)</f>
        <v>0</v>
      </c>
      <c r="E263" s="286">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 customFormat="1" ht="12.75" customHeight="1" x14ac:dyDescent="0.2">
      <c r="A264" s="36" t="s">
        <v>2505</v>
      </c>
      <c r="B264" s="178" t="s">
        <v>2506</v>
      </c>
      <c r="C264" s="219" t="s">
        <v>2505</v>
      </c>
      <c r="D264" s="189"/>
      <c r="E264" s="189"/>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 customFormat="1" ht="22.9" customHeight="1" x14ac:dyDescent="0.2">
      <c r="A265" s="36" t="s">
        <v>2507</v>
      </c>
      <c r="B265" s="178" t="s">
        <v>2508</v>
      </c>
      <c r="C265" s="219" t="s">
        <v>2507</v>
      </c>
      <c r="D265" s="263"/>
      <c r="E265" s="263"/>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 customFormat="1" ht="22.9" customHeight="1" x14ac:dyDescent="0.2">
      <c r="A266" s="36" t="s">
        <v>2509</v>
      </c>
      <c r="B266" s="178" t="s">
        <v>2510</v>
      </c>
      <c r="C266" s="219" t="s">
        <v>2509</v>
      </c>
      <c r="D266" s="263"/>
      <c r="E266" s="263"/>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 customFormat="1" ht="22.9" customHeight="1" x14ac:dyDescent="0.2">
      <c r="A267" s="36" t="s">
        <v>2511</v>
      </c>
      <c r="B267" s="178" t="s">
        <v>2512</v>
      </c>
      <c r="C267" s="219" t="s">
        <v>2511</v>
      </c>
      <c r="D267" s="263"/>
      <c r="E267" s="263"/>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 customFormat="1" ht="22.9" customHeight="1" x14ac:dyDescent="0.2">
      <c r="A268" s="36" t="s">
        <v>2513</v>
      </c>
      <c r="B268" s="178" t="s">
        <v>2514</v>
      </c>
      <c r="C268" s="219" t="s">
        <v>2513</v>
      </c>
      <c r="D268" s="263"/>
      <c r="E268" s="263"/>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 customFormat="1" ht="22.9" customHeight="1" x14ac:dyDescent="0.2">
      <c r="A269" s="36" t="s">
        <v>2515</v>
      </c>
      <c r="B269" s="178" t="s">
        <v>2516</v>
      </c>
      <c r="C269" s="219" t="s">
        <v>2515</v>
      </c>
      <c r="D269" s="263"/>
      <c r="E269" s="263"/>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 customFormat="1" ht="12.75" customHeight="1" x14ac:dyDescent="0.2">
      <c r="A270" s="36" t="s">
        <v>2517</v>
      </c>
      <c r="B270" s="178" t="s">
        <v>2518</v>
      </c>
      <c r="C270" s="219" t="s">
        <v>2517</v>
      </c>
      <c r="D270" s="263"/>
      <c r="E270" s="263"/>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 customFormat="1" ht="12.75" customHeight="1" x14ac:dyDescent="0.2">
      <c r="A271" s="36" t="s">
        <v>2519</v>
      </c>
      <c r="B271" s="178" t="s">
        <v>2520</v>
      </c>
      <c r="C271" s="219" t="s">
        <v>2519</v>
      </c>
      <c r="D271" s="263"/>
      <c r="E271" s="263"/>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 customFormat="1" ht="12.75" customHeight="1" x14ac:dyDescent="0.2">
      <c r="A272" s="36" t="s">
        <v>2521</v>
      </c>
      <c r="B272" s="178" t="s">
        <v>2522</v>
      </c>
      <c r="C272" s="219" t="s">
        <v>2521</v>
      </c>
      <c r="D272" s="263"/>
      <c r="E272" s="263"/>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 customFormat="1" ht="12.75" customHeight="1" x14ac:dyDescent="0.2">
      <c r="A273" s="36" t="s">
        <v>649</v>
      </c>
      <c r="B273" s="178" t="s">
        <v>2523</v>
      </c>
      <c r="C273" s="219" t="s">
        <v>649</v>
      </c>
      <c r="D273" s="286">
        <f>SUM(D274:D276)+SUM(D285:D289)</f>
        <v>0</v>
      </c>
      <c r="E273" s="286">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 customFormat="1" ht="12.75" customHeight="1" x14ac:dyDescent="0.2">
      <c r="A274" s="36" t="s">
        <v>2524</v>
      </c>
      <c r="B274" s="178" t="s">
        <v>2525</v>
      </c>
      <c r="C274" s="219" t="s">
        <v>2524</v>
      </c>
      <c r="D274" s="189"/>
      <c r="E274" s="189"/>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 customFormat="1" ht="12.75" customHeight="1" x14ac:dyDescent="0.2">
      <c r="A275" s="36" t="s">
        <v>2526</v>
      </c>
      <c r="B275" s="178" t="s">
        <v>2527</v>
      </c>
      <c r="C275" s="219" t="s">
        <v>2526</v>
      </c>
      <c r="D275" s="263"/>
      <c r="E275" s="263"/>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 customFormat="1" ht="22.9" customHeight="1" x14ac:dyDescent="0.2">
      <c r="A276" s="36" t="s">
        <v>2528</v>
      </c>
      <c r="B276" s="178" t="s">
        <v>2529</v>
      </c>
      <c r="C276" s="219" t="s">
        <v>2528</v>
      </c>
      <c r="D276" s="286">
        <f>SUM(D277:D284)</f>
        <v>0</v>
      </c>
      <c r="E276" s="286">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 customFormat="1" ht="12.75" customHeight="1" x14ac:dyDescent="0.2">
      <c r="A277" s="36" t="s">
        <v>2530</v>
      </c>
      <c r="B277" s="178" t="s">
        <v>2531</v>
      </c>
      <c r="C277" s="219" t="s">
        <v>2530</v>
      </c>
      <c r="D277" s="189"/>
      <c r="E277" s="189"/>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 customFormat="1" ht="12.75" customHeight="1" x14ac:dyDescent="0.2">
      <c r="A278" s="36" t="s">
        <v>2532</v>
      </c>
      <c r="B278" s="178" t="s">
        <v>2533</v>
      </c>
      <c r="C278" s="219" t="s">
        <v>2532</v>
      </c>
      <c r="D278" s="263"/>
      <c r="E278" s="263"/>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 customFormat="1" ht="12.75" customHeight="1" x14ac:dyDescent="0.2">
      <c r="A279" s="36" t="s">
        <v>2534</v>
      </c>
      <c r="B279" s="178" t="s">
        <v>2535</v>
      </c>
      <c r="C279" s="219" t="s">
        <v>2534</v>
      </c>
      <c r="D279" s="263"/>
      <c r="E279" s="263"/>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 customFormat="1" ht="12.75" customHeight="1" x14ac:dyDescent="0.2">
      <c r="A280" s="36" t="s">
        <v>2536</v>
      </c>
      <c r="B280" s="178" t="s">
        <v>2537</v>
      </c>
      <c r="C280" s="219" t="s">
        <v>2536</v>
      </c>
      <c r="D280" s="263"/>
      <c r="E280" s="263"/>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 customFormat="1" ht="12.75" customHeight="1" x14ac:dyDescent="0.2">
      <c r="A281" s="36" t="s">
        <v>2538</v>
      </c>
      <c r="B281" s="178" t="s">
        <v>2539</v>
      </c>
      <c r="C281" s="219" t="s">
        <v>2538</v>
      </c>
      <c r="D281" s="263"/>
      <c r="E281" s="263"/>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 customFormat="1" ht="12.75" customHeight="1" x14ac:dyDescent="0.2">
      <c r="A282" s="36" t="s">
        <v>2540</v>
      </c>
      <c r="B282" s="178" t="s">
        <v>2541</v>
      </c>
      <c r="C282" s="219" t="s">
        <v>2540</v>
      </c>
      <c r="D282" s="263"/>
      <c r="E282" s="263"/>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 customFormat="1" ht="22.9" customHeight="1" x14ac:dyDescent="0.2">
      <c r="A283" s="36" t="s">
        <v>2542</v>
      </c>
      <c r="B283" s="178" t="s">
        <v>199</v>
      </c>
      <c r="C283" s="219" t="s">
        <v>2542</v>
      </c>
      <c r="D283" s="263"/>
      <c r="E283" s="263"/>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 customFormat="1" ht="12.75" customHeight="1" x14ac:dyDescent="0.2">
      <c r="A284" s="36" t="s">
        <v>2543</v>
      </c>
      <c r="B284" s="178" t="s">
        <v>2544</v>
      </c>
      <c r="C284" s="219" t="s">
        <v>2543</v>
      </c>
      <c r="D284" s="263"/>
      <c r="E284" s="263"/>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 customFormat="1" ht="12.75" customHeight="1" x14ac:dyDescent="0.2">
      <c r="A285" s="36" t="s">
        <v>2545</v>
      </c>
      <c r="B285" s="178" t="s">
        <v>2546</v>
      </c>
      <c r="C285" s="219" t="s">
        <v>2545</v>
      </c>
      <c r="D285" s="263"/>
      <c r="E285" s="263"/>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 customFormat="1" ht="22.9" customHeight="1" x14ac:dyDescent="0.2">
      <c r="A286" s="36" t="s">
        <v>2547</v>
      </c>
      <c r="B286" s="178" t="s">
        <v>2548</v>
      </c>
      <c r="C286" s="219" t="s">
        <v>2547</v>
      </c>
      <c r="D286" s="263"/>
      <c r="E286" s="263"/>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 customFormat="1" ht="12.75" customHeight="1" x14ac:dyDescent="0.2">
      <c r="A287" s="36" t="s">
        <v>2549</v>
      </c>
      <c r="B287" s="178" t="s">
        <v>2550</v>
      </c>
      <c r="C287" s="219" t="s">
        <v>2549</v>
      </c>
      <c r="D287" s="263"/>
      <c r="E287" s="263"/>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 customFormat="1" ht="12.75" customHeight="1" x14ac:dyDescent="0.2">
      <c r="A288" s="36" t="s">
        <v>2551</v>
      </c>
      <c r="B288" s="178" t="s">
        <v>2552</v>
      </c>
      <c r="C288" s="219" t="s">
        <v>2551</v>
      </c>
      <c r="D288" s="263"/>
      <c r="E288" s="263"/>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 customFormat="1" ht="12.75" customHeight="1" x14ac:dyDescent="0.2">
      <c r="A289" s="36" t="s">
        <v>2553</v>
      </c>
      <c r="B289" s="178" t="s">
        <v>2554</v>
      </c>
      <c r="C289" s="219" t="s">
        <v>2553</v>
      </c>
      <c r="D289" s="263"/>
      <c r="E289" s="263"/>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 customFormat="1" ht="12.75" customHeight="1" x14ac:dyDescent="0.2">
      <c r="A290" s="36" t="s">
        <v>849</v>
      </c>
      <c r="B290" s="178" t="s">
        <v>2555</v>
      </c>
      <c r="C290" s="219" t="s">
        <v>849</v>
      </c>
      <c r="D290" s="286">
        <f>SUM(D291:D294)</f>
        <v>0</v>
      </c>
      <c r="E290" s="286">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 customFormat="1" ht="12.75" customHeight="1" x14ac:dyDescent="0.2">
      <c r="A291" s="36" t="s">
        <v>2556</v>
      </c>
      <c r="B291" s="178" t="s">
        <v>2557</v>
      </c>
      <c r="C291" s="219" t="s">
        <v>2556</v>
      </c>
      <c r="D291" s="189"/>
      <c r="E291" s="189"/>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 customFormat="1" ht="12.75" customHeight="1" x14ac:dyDescent="0.2">
      <c r="A292" s="36" t="s">
        <v>2558</v>
      </c>
      <c r="B292" s="178" t="s">
        <v>2559</v>
      </c>
      <c r="C292" s="219" t="s">
        <v>2558</v>
      </c>
      <c r="D292" s="263"/>
      <c r="E292" s="263"/>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 customFormat="1" ht="12" customHeight="1" x14ac:dyDescent="0.2">
      <c r="A293" s="36" t="s">
        <v>2560</v>
      </c>
      <c r="B293" s="178" t="s">
        <v>2561</v>
      </c>
      <c r="C293" s="219" t="s">
        <v>2560</v>
      </c>
      <c r="D293" s="263"/>
      <c r="E293" s="263"/>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 customFormat="1" ht="12.75" customHeight="1" x14ac:dyDescent="0.2">
      <c r="A294" s="36" t="s">
        <v>2562</v>
      </c>
      <c r="B294" s="178" t="s">
        <v>2563</v>
      </c>
      <c r="C294" s="219" t="s">
        <v>2562</v>
      </c>
      <c r="D294" s="263"/>
      <c r="E294" s="263"/>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 customFormat="1" ht="12.75" customHeight="1" x14ac:dyDescent="0.2">
      <c r="A295" s="36" t="s">
        <v>2564</v>
      </c>
      <c r="B295" s="178" t="s">
        <v>2565</v>
      </c>
      <c r="C295" s="219" t="s">
        <v>2564</v>
      </c>
      <c r="D295" s="286">
        <f>+D296-D297</f>
        <v>0</v>
      </c>
      <c r="E295" s="286">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 customFormat="1" ht="12.75" customHeight="1" x14ac:dyDescent="0.2">
      <c r="A296" s="36" t="s">
        <v>2566</v>
      </c>
      <c r="B296" s="178" t="s">
        <v>2567</v>
      </c>
      <c r="C296" s="219" t="s">
        <v>2566</v>
      </c>
      <c r="D296" s="286">
        <f>D297</f>
        <v>0</v>
      </c>
      <c r="E296" s="286">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 customFormat="1" ht="12.75" customHeight="1" x14ac:dyDescent="0.2">
      <c r="A297" s="198" t="s">
        <v>2568</v>
      </c>
      <c r="B297" s="207" t="s">
        <v>2569</v>
      </c>
      <c r="C297" s="219" t="s">
        <v>2568</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 customFormat="1" ht="20.100000000000001" customHeight="1" x14ac:dyDescent="0.2">
      <c r="A298" s="340" t="s">
        <v>1302</v>
      </c>
      <c r="B298" s="341"/>
      <c r="C298" s="276"/>
      <c r="D298" s="287"/>
      <c r="E298" s="288"/>
      <c r="F298" s="277"/>
      <c r="G298" s="110"/>
      <c r="H298" s="110"/>
      <c r="I298" s="110"/>
      <c r="J298" s="110"/>
      <c r="K298" s="110"/>
      <c r="L298" s="110"/>
      <c r="M298" s="110"/>
      <c r="N298" s="110"/>
      <c r="O298" s="110"/>
      <c r="P298" s="110"/>
      <c r="Q298" s="110"/>
      <c r="R298" s="110"/>
      <c r="S298" s="110"/>
      <c r="T298" s="110"/>
      <c r="U298" s="110"/>
      <c r="V298" s="110"/>
      <c r="W298" s="110"/>
    </row>
    <row r="299" spans="1:23" s="1" customFormat="1" ht="12.75" customHeight="1" x14ac:dyDescent="0.2">
      <c r="A299" s="36" t="s">
        <v>2570</v>
      </c>
      <c r="B299" s="178" t="s">
        <v>2571</v>
      </c>
      <c r="C299" s="219" t="s">
        <v>2572</v>
      </c>
      <c r="D299" s="189"/>
      <c r="E299" s="189"/>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 customFormat="1" ht="12.75" customHeight="1" x14ac:dyDescent="0.2">
      <c r="A300" s="36" t="s">
        <v>2570</v>
      </c>
      <c r="B300" s="178" t="s">
        <v>2573</v>
      </c>
      <c r="C300" s="219" t="s">
        <v>2574</v>
      </c>
      <c r="D300" s="263"/>
      <c r="E300" s="263"/>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 customFormat="1" ht="12.75" customHeight="1" x14ac:dyDescent="0.2">
      <c r="A301" s="36" t="s">
        <v>2575</v>
      </c>
      <c r="B301" s="178" t="s">
        <v>2576</v>
      </c>
      <c r="C301" s="219" t="s">
        <v>2577</v>
      </c>
      <c r="D301" s="263"/>
      <c r="E301" s="263"/>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 customFormat="1" ht="12.75" customHeight="1" x14ac:dyDescent="0.2">
      <c r="A302" s="36" t="s">
        <v>2575</v>
      </c>
      <c r="B302" s="178" t="s">
        <v>2578</v>
      </c>
      <c r="C302" s="219" t="s">
        <v>2579</v>
      </c>
      <c r="D302" s="263"/>
      <c r="E302" s="263"/>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 customFormat="1" ht="12.75" customHeight="1" x14ac:dyDescent="0.2">
      <c r="A303" s="36" t="s">
        <v>2575</v>
      </c>
      <c r="B303" s="178" t="s">
        <v>2580</v>
      </c>
      <c r="C303" s="219" t="s">
        <v>2581</v>
      </c>
      <c r="D303" s="263"/>
      <c r="E303" s="263"/>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 customFormat="1" ht="12.75" customHeight="1" x14ac:dyDescent="0.2">
      <c r="A304" s="36" t="s">
        <v>2582</v>
      </c>
      <c r="B304" s="178" t="s">
        <v>2583</v>
      </c>
      <c r="C304" s="219" t="s">
        <v>2584</v>
      </c>
      <c r="D304" s="263"/>
      <c r="E304" s="263"/>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 customFormat="1" ht="12.75" customHeight="1" x14ac:dyDescent="0.2">
      <c r="A305" s="36" t="s">
        <v>2582</v>
      </c>
      <c r="B305" s="178" t="s">
        <v>2585</v>
      </c>
      <c r="C305" s="219" t="s">
        <v>2586</v>
      </c>
      <c r="D305" s="263"/>
      <c r="E305" s="263"/>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 customFormat="1" ht="22.9" customHeight="1" x14ac:dyDescent="0.2">
      <c r="A306" s="36" t="s">
        <v>2582</v>
      </c>
      <c r="B306" s="178" t="s">
        <v>2587</v>
      </c>
      <c r="C306" s="219" t="s">
        <v>2588</v>
      </c>
      <c r="D306" s="263"/>
      <c r="E306" s="263"/>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 customFormat="1" ht="12.75" customHeight="1" x14ac:dyDescent="0.2">
      <c r="A307" s="36" t="s">
        <v>2589</v>
      </c>
      <c r="B307" s="178" t="s">
        <v>2590</v>
      </c>
      <c r="C307" s="219" t="s">
        <v>2589</v>
      </c>
      <c r="D307" s="263"/>
      <c r="E307" s="263"/>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 customFormat="1" ht="12.75" customHeight="1" x14ac:dyDescent="0.2">
      <c r="A308" s="36" t="s">
        <v>2591</v>
      </c>
      <c r="B308" s="178" t="s">
        <v>2592</v>
      </c>
      <c r="C308" s="219" t="s">
        <v>2591</v>
      </c>
      <c r="D308" s="263"/>
      <c r="E308" s="263"/>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 customFormat="1" ht="22.9" customHeight="1" x14ac:dyDescent="0.2">
      <c r="A309" s="36" t="s">
        <v>2593</v>
      </c>
      <c r="B309" s="178" t="s">
        <v>2594</v>
      </c>
      <c r="C309" s="219" t="s">
        <v>2593</v>
      </c>
      <c r="D309" s="263"/>
      <c r="E309" s="263"/>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 customFormat="1" ht="12.75" customHeight="1" x14ac:dyDescent="0.2">
      <c r="A310" s="36" t="s">
        <v>2595</v>
      </c>
      <c r="B310" s="178" t="s">
        <v>2596</v>
      </c>
      <c r="C310" s="219" t="s">
        <v>2595</v>
      </c>
      <c r="D310" s="263"/>
      <c r="E310" s="263"/>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 customFormat="1" ht="12.75" customHeight="1" x14ac:dyDescent="0.2">
      <c r="A311" s="36" t="s">
        <v>2597</v>
      </c>
      <c r="B311" s="178" t="s">
        <v>2598</v>
      </c>
      <c r="C311" s="219" t="s">
        <v>2597</v>
      </c>
      <c r="D311" s="263"/>
      <c r="E311" s="263"/>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 customFormat="1" ht="12" customHeight="1" x14ac:dyDescent="0.2">
      <c r="A312" s="36" t="s">
        <v>2599</v>
      </c>
      <c r="B312" s="178" t="s">
        <v>2600</v>
      </c>
      <c r="C312" s="219" t="s">
        <v>2599</v>
      </c>
      <c r="D312" s="263"/>
      <c r="E312" s="263"/>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 customFormat="1" ht="22.9" customHeight="1" x14ac:dyDescent="0.2">
      <c r="A313" s="36" t="s">
        <v>2601</v>
      </c>
      <c r="B313" s="178" t="s">
        <v>2602</v>
      </c>
      <c r="C313" s="219" t="s">
        <v>2601</v>
      </c>
      <c r="D313" s="263"/>
      <c r="E313" s="263"/>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 customFormat="1" ht="12" customHeight="1" x14ac:dyDescent="0.2">
      <c r="A314" s="36" t="s">
        <v>2603</v>
      </c>
      <c r="B314" s="178" t="s">
        <v>2604</v>
      </c>
      <c r="C314" s="219" t="s">
        <v>2603</v>
      </c>
      <c r="D314" s="263"/>
      <c r="E314" s="263"/>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 customFormat="1" ht="12" customHeight="1" x14ac:dyDescent="0.2">
      <c r="A315" s="36" t="s">
        <v>2605</v>
      </c>
      <c r="B315" s="178" t="s">
        <v>2606</v>
      </c>
      <c r="C315" s="219" t="s">
        <v>2605</v>
      </c>
      <c r="D315" s="263"/>
      <c r="E315" s="263"/>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 customFormat="1" ht="12" customHeight="1" x14ac:dyDescent="0.2">
      <c r="A316" s="36" t="s">
        <v>2607</v>
      </c>
      <c r="B316" s="178" t="s">
        <v>2608</v>
      </c>
      <c r="C316" s="219" t="s">
        <v>2607</v>
      </c>
      <c r="D316" s="263"/>
      <c r="E316" s="263"/>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 customFormat="1" ht="12" customHeight="1" x14ac:dyDescent="0.2">
      <c r="A317" s="36" t="s">
        <v>2609</v>
      </c>
      <c r="B317" s="178" t="s">
        <v>2610</v>
      </c>
      <c r="C317" s="219" t="s">
        <v>2609</v>
      </c>
      <c r="D317" s="263"/>
      <c r="E317" s="263"/>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 customFormat="1" ht="12" customHeight="1" x14ac:dyDescent="0.2">
      <c r="A318" s="36" t="s">
        <v>2611</v>
      </c>
      <c r="B318" s="178" t="s">
        <v>2612</v>
      </c>
      <c r="C318" s="219" t="s">
        <v>2611</v>
      </c>
      <c r="D318" s="263"/>
      <c r="E318" s="263"/>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 customFormat="1" ht="22.9" customHeight="1" x14ac:dyDescent="0.2">
      <c r="A319" s="36" t="s">
        <v>2613</v>
      </c>
      <c r="B319" s="178" t="s">
        <v>2614</v>
      </c>
      <c r="C319" s="219" t="s">
        <v>2613</v>
      </c>
      <c r="D319" s="263"/>
      <c r="E319" s="263"/>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 customFormat="1" ht="12" customHeight="1" x14ac:dyDescent="0.2">
      <c r="A320" s="36" t="s">
        <v>2615</v>
      </c>
      <c r="B320" s="178" t="s">
        <v>2616</v>
      </c>
      <c r="C320" s="219" t="s">
        <v>2615</v>
      </c>
      <c r="D320" s="263"/>
      <c r="E320" s="263"/>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 customFormat="1" ht="12" customHeight="1" x14ac:dyDescent="0.2">
      <c r="A321" s="36" t="s">
        <v>2617</v>
      </c>
      <c r="B321" s="178" t="s">
        <v>2618</v>
      </c>
      <c r="C321" s="219" t="s">
        <v>2617</v>
      </c>
      <c r="D321" s="263"/>
      <c r="E321" s="263"/>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 customFormat="1" ht="22.9" customHeight="1" x14ac:dyDescent="0.2">
      <c r="A322" s="36" t="s">
        <v>2619</v>
      </c>
      <c r="B322" s="178" t="s">
        <v>2620</v>
      </c>
      <c r="C322" s="219" t="s">
        <v>2619</v>
      </c>
      <c r="D322" s="263"/>
      <c r="E322" s="263"/>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 customFormat="1" ht="22.9" customHeight="1" x14ac:dyDescent="0.2">
      <c r="A323" s="36" t="s">
        <v>2621</v>
      </c>
      <c r="B323" s="178" t="s">
        <v>2622</v>
      </c>
      <c r="C323" s="219" t="s">
        <v>2621</v>
      </c>
      <c r="D323" s="263"/>
      <c r="E323" s="263"/>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 customFormat="1" ht="22.9" customHeight="1" x14ac:dyDescent="0.2">
      <c r="A324" s="36" t="s">
        <v>2623</v>
      </c>
      <c r="B324" s="178" t="s">
        <v>2624</v>
      </c>
      <c r="C324" s="219" t="s">
        <v>2623</v>
      </c>
      <c r="D324" s="263"/>
      <c r="E324" s="263"/>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 customFormat="1" ht="22.9" customHeight="1" x14ac:dyDescent="0.2">
      <c r="A325" s="36" t="s">
        <v>2625</v>
      </c>
      <c r="B325" s="178" t="s">
        <v>2626</v>
      </c>
      <c r="C325" s="219" t="s">
        <v>2625</v>
      </c>
      <c r="D325" s="263"/>
      <c r="E325" s="263"/>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 customFormat="1" ht="22.9" customHeight="1" x14ac:dyDescent="0.2">
      <c r="A326" s="36" t="s">
        <v>2627</v>
      </c>
      <c r="B326" s="178" t="s">
        <v>2628</v>
      </c>
      <c r="C326" s="219" t="s">
        <v>2627</v>
      </c>
      <c r="D326" s="263"/>
      <c r="E326" s="263"/>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 customFormat="1" ht="22.9" customHeight="1" x14ac:dyDescent="0.2">
      <c r="A327" s="36" t="s">
        <v>2629</v>
      </c>
      <c r="B327" s="178" t="s">
        <v>2630</v>
      </c>
      <c r="C327" s="219" t="s">
        <v>2629</v>
      </c>
      <c r="D327" s="263"/>
      <c r="E327" s="263"/>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 customFormat="1" ht="22.9" customHeight="1" x14ac:dyDescent="0.2">
      <c r="A328" s="36" t="s">
        <v>2631</v>
      </c>
      <c r="B328" s="178" t="s">
        <v>2632</v>
      </c>
      <c r="C328" s="219" t="s">
        <v>2631</v>
      </c>
      <c r="D328" s="263"/>
      <c r="E328" s="263"/>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 customFormat="1" ht="22.9" customHeight="1" x14ac:dyDescent="0.2">
      <c r="A329" s="36" t="s">
        <v>2633</v>
      </c>
      <c r="B329" s="178" t="s">
        <v>2634</v>
      </c>
      <c r="C329" s="219" t="s">
        <v>2633</v>
      </c>
      <c r="D329" s="263"/>
      <c r="E329" s="263"/>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 customFormat="1" ht="22.9" customHeight="1" x14ac:dyDescent="0.2">
      <c r="A330" s="36" t="s">
        <v>2635</v>
      </c>
      <c r="B330" s="178" t="s">
        <v>2636</v>
      </c>
      <c r="C330" s="219" t="s">
        <v>2635</v>
      </c>
      <c r="D330" s="263"/>
      <c r="E330" s="263"/>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 customFormat="1" ht="22.9" customHeight="1" x14ac:dyDescent="0.2">
      <c r="A331" s="36" t="s">
        <v>2637</v>
      </c>
      <c r="B331" s="178" t="s">
        <v>2638</v>
      </c>
      <c r="C331" s="219" t="s">
        <v>2637</v>
      </c>
      <c r="D331" s="263"/>
      <c r="E331" s="263"/>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 customFormat="1" ht="22.9" customHeight="1" x14ac:dyDescent="0.2">
      <c r="A332" s="36" t="s">
        <v>2639</v>
      </c>
      <c r="B332" s="178" t="s">
        <v>2640</v>
      </c>
      <c r="C332" s="219" t="s">
        <v>2639</v>
      </c>
      <c r="D332" s="263"/>
      <c r="E332" s="263"/>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 customFormat="1" ht="22.9" customHeight="1" x14ac:dyDescent="0.2">
      <c r="A333" s="36" t="s">
        <v>2641</v>
      </c>
      <c r="B333" s="178" t="s">
        <v>2642</v>
      </c>
      <c r="C333" s="219" t="s">
        <v>2641</v>
      </c>
      <c r="D333" s="263"/>
      <c r="E333" s="263"/>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 customFormat="1" ht="12" customHeight="1" x14ac:dyDescent="0.2">
      <c r="A334" s="36" t="s">
        <v>2643</v>
      </c>
      <c r="B334" s="178" t="s">
        <v>2644</v>
      </c>
      <c r="C334" s="219" t="s">
        <v>2643</v>
      </c>
      <c r="D334" s="263"/>
      <c r="E334" s="263"/>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 customFormat="1" ht="12.75" customHeight="1" x14ac:dyDescent="0.2">
      <c r="A335" s="36" t="s">
        <v>2645</v>
      </c>
      <c r="B335" s="178" t="s">
        <v>2646</v>
      </c>
      <c r="C335" s="219" t="s">
        <v>2647</v>
      </c>
      <c r="D335" s="263"/>
      <c r="E335" s="263"/>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 customFormat="1" ht="12.75" customHeight="1" x14ac:dyDescent="0.2">
      <c r="A336" s="36" t="s">
        <v>2645</v>
      </c>
      <c r="B336" s="178" t="s">
        <v>2648</v>
      </c>
      <c r="C336" s="219" t="s">
        <v>2649</v>
      </c>
      <c r="D336" s="263"/>
      <c r="E336" s="263"/>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 customFormat="1" ht="12.75" customHeight="1" x14ac:dyDescent="0.2">
      <c r="A337" s="36" t="s">
        <v>2650</v>
      </c>
      <c r="B337" s="178" t="s">
        <v>2651</v>
      </c>
      <c r="C337" s="219" t="s">
        <v>2652</v>
      </c>
      <c r="D337" s="263"/>
      <c r="E337" s="263"/>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 customFormat="1" ht="12.75" customHeight="1" x14ac:dyDescent="0.2">
      <c r="A338" s="36" t="s">
        <v>2650</v>
      </c>
      <c r="B338" s="178" t="s">
        <v>2653</v>
      </c>
      <c r="C338" s="219" t="s">
        <v>2654</v>
      </c>
      <c r="D338" s="263"/>
      <c r="E338" s="263"/>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 customFormat="1" ht="12.75" customHeight="1" x14ac:dyDescent="0.2">
      <c r="A339" s="36" t="s">
        <v>2655</v>
      </c>
      <c r="B339" s="178" t="s">
        <v>2656</v>
      </c>
      <c r="C339" s="219" t="s">
        <v>2657</v>
      </c>
      <c r="D339" s="263"/>
      <c r="E339" s="263"/>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 customFormat="1" ht="12.75" customHeight="1" x14ac:dyDescent="0.2">
      <c r="A340" s="36" t="s">
        <v>2655</v>
      </c>
      <c r="B340" s="178" t="s">
        <v>2658</v>
      </c>
      <c r="C340" s="219" t="s">
        <v>2659</v>
      </c>
      <c r="D340" s="263"/>
      <c r="E340" s="263"/>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 customFormat="1" ht="12.75" customHeight="1" x14ac:dyDescent="0.2">
      <c r="A341" s="36" t="s">
        <v>2660</v>
      </c>
      <c r="B341" s="178" t="s">
        <v>2661</v>
      </c>
      <c r="C341" s="219" t="s">
        <v>2662</v>
      </c>
      <c r="D341" s="263"/>
      <c r="E341" s="263"/>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 customFormat="1" ht="12.75" customHeight="1" x14ac:dyDescent="0.2">
      <c r="A342" s="36" t="s">
        <v>2660</v>
      </c>
      <c r="B342" s="178" t="s">
        <v>2663</v>
      </c>
      <c r="C342" s="219" t="s">
        <v>2664</v>
      </c>
      <c r="D342" s="263"/>
      <c r="E342" s="263"/>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 customFormat="1" ht="12.75" customHeight="1" x14ac:dyDescent="0.2">
      <c r="A343" s="36" t="s">
        <v>2665</v>
      </c>
      <c r="B343" s="191" t="s">
        <v>2666</v>
      </c>
      <c r="C343" s="219" t="s">
        <v>2665</v>
      </c>
      <c r="D343" s="263"/>
      <c r="E343" s="263"/>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 customFormat="1" ht="12.75" customHeight="1" x14ac:dyDescent="0.2">
      <c r="A344" s="36" t="s">
        <v>2667</v>
      </c>
      <c r="B344" s="191" t="s">
        <v>2668</v>
      </c>
      <c r="C344" s="219" t="s">
        <v>2667</v>
      </c>
      <c r="D344" s="263"/>
      <c r="E344" s="263"/>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 customFormat="1" ht="12.75" customHeight="1" x14ac:dyDescent="0.2">
      <c r="A345" s="36" t="s">
        <v>2669</v>
      </c>
      <c r="B345" s="191" t="s">
        <v>2670</v>
      </c>
      <c r="C345" s="219" t="s">
        <v>2669</v>
      </c>
      <c r="D345" s="263"/>
      <c r="E345" s="263"/>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 customFormat="1" ht="12" customHeight="1" x14ac:dyDescent="0.2">
      <c r="A346" s="36" t="s">
        <v>2671</v>
      </c>
      <c r="B346" s="191" t="s">
        <v>2672</v>
      </c>
      <c r="C346" s="219" t="s">
        <v>2671</v>
      </c>
      <c r="D346" s="263"/>
      <c r="E346" s="263"/>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 customFormat="1" ht="12" customHeight="1" x14ac:dyDescent="0.2">
      <c r="A347" s="36" t="s">
        <v>2024</v>
      </c>
      <c r="B347" s="191" t="s">
        <v>2025</v>
      </c>
      <c r="C347" s="219" t="s">
        <v>2024</v>
      </c>
      <c r="D347" s="263"/>
      <c r="E347" s="263"/>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 customFormat="1" ht="22.9" customHeight="1" x14ac:dyDescent="0.2">
      <c r="A348" s="36" t="s">
        <v>2673</v>
      </c>
      <c r="B348" s="191" t="s">
        <v>2674</v>
      </c>
      <c r="C348" s="219" t="s">
        <v>2673</v>
      </c>
      <c r="D348" s="263"/>
      <c r="E348" s="263"/>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 customFormat="1" ht="12.75" customHeight="1" x14ac:dyDescent="0.2">
      <c r="A349" s="36" t="s">
        <v>2675</v>
      </c>
      <c r="B349" s="191" t="s">
        <v>2676</v>
      </c>
      <c r="C349" s="219" t="s">
        <v>2675</v>
      </c>
      <c r="D349" s="263"/>
      <c r="E349" s="263"/>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 customFormat="1" ht="12" customHeight="1" x14ac:dyDescent="0.2">
      <c r="A350" s="36" t="s">
        <v>2677</v>
      </c>
      <c r="B350" s="191" t="s">
        <v>2678</v>
      </c>
      <c r="C350" s="219" t="s">
        <v>2677</v>
      </c>
      <c r="D350" s="263"/>
      <c r="E350" s="263"/>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 customFormat="1" ht="22.9" customHeight="1" x14ac:dyDescent="0.2">
      <c r="A351" s="36" t="s">
        <v>2679</v>
      </c>
      <c r="B351" s="191" t="s">
        <v>2680</v>
      </c>
      <c r="C351" s="219" t="s">
        <v>2679</v>
      </c>
      <c r="D351" s="263"/>
      <c r="E351" s="263"/>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 customFormat="1" ht="22.9" customHeight="1" x14ac:dyDescent="0.2">
      <c r="A352" s="36" t="s">
        <v>2681</v>
      </c>
      <c r="B352" s="191" t="s">
        <v>2682</v>
      </c>
      <c r="C352" s="219" t="s">
        <v>2681</v>
      </c>
      <c r="D352" s="263"/>
      <c r="E352" s="263"/>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 customFormat="1" ht="22.9" customHeight="1" x14ac:dyDescent="0.2">
      <c r="A353" s="36" t="s">
        <v>2026</v>
      </c>
      <c r="B353" s="191" t="s">
        <v>2027</v>
      </c>
      <c r="C353" s="219" t="s">
        <v>2026</v>
      </c>
      <c r="D353" s="263"/>
      <c r="E353" s="263"/>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 customFormat="1" ht="22.9" customHeight="1" x14ac:dyDescent="0.2">
      <c r="A354" s="36" t="s">
        <v>2028</v>
      </c>
      <c r="B354" s="191" t="s">
        <v>2029</v>
      </c>
      <c r="C354" s="219" t="s">
        <v>2028</v>
      </c>
      <c r="D354" s="263"/>
      <c r="E354" s="263"/>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 customFormat="1" ht="12.75" customHeight="1" x14ac:dyDescent="0.2">
      <c r="A355" s="36" t="s">
        <v>2030</v>
      </c>
      <c r="B355" s="191" t="s">
        <v>2031</v>
      </c>
      <c r="C355" s="219" t="s">
        <v>2030</v>
      </c>
      <c r="D355" s="263"/>
      <c r="E355" s="263"/>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 customFormat="1" ht="12.75" customHeight="1" x14ac:dyDescent="0.2">
      <c r="A356" s="36" t="s">
        <v>2683</v>
      </c>
      <c r="B356" s="191" t="s">
        <v>2684</v>
      </c>
      <c r="C356" s="219" t="s">
        <v>2683</v>
      </c>
      <c r="D356" s="263"/>
      <c r="E356" s="263"/>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 customFormat="1" ht="12.75" customHeight="1" x14ac:dyDescent="0.2">
      <c r="A357" s="36" t="s">
        <v>2685</v>
      </c>
      <c r="B357" s="191" t="s">
        <v>2686</v>
      </c>
      <c r="C357" s="219" t="s">
        <v>2685</v>
      </c>
      <c r="D357" s="263"/>
      <c r="E357" s="263"/>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 customFormat="1" ht="12" customHeight="1" x14ac:dyDescent="0.2">
      <c r="A358" s="36" t="s">
        <v>2035</v>
      </c>
      <c r="B358" s="191" t="s">
        <v>2036</v>
      </c>
      <c r="C358" s="219" t="s">
        <v>2035</v>
      </c>
      <c r="D358" s="263"/>
      <c r="E358" s="263"/>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 customFormat="1" ht="12.75" customHeight="1" x14ac:dyDescent="0.2">
      <c r="A359" s="36" t="s">
        <v>2687</v>
      </c>
      <c r="B359" s="191" t="s">
        <v>2688</v>
      </c>
      <c r="C359" s="219" t="s">
        <v>2687</v>
      </c>
      <c r="D359" s="263"/>
      <c r="E359" s="263"/>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 customFormat="1" ht="22.9" customHeight="1" x14ac:dyDescent="0.2">
      <c r="A360" s="36" t="s">
        <v>2037</v>
      </c>
      <c r="B360" s="191" t="s">
        <v>2038</v>
      </c>
      <c r="C360" s="219" t="s">
        <v>2037</v>
      </c>
      <c r="D360" s="263"/>
      <c r="E360" s="263"/>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 customFormat="1" ht="12.75" customHeight="1" x14ac:dyDescent="0.2">
      <c r="A361" s="36" t="s">
        <v>2689</v>
      </c>
      <c r="B361" s="191" t="s">
        <v>2690</v>
      </c>
      <c r="C361" s="219" t="s">
        <v>2689</v>
      </c>
      <c r="D361" s="263"/>
      <c r="E361" s="263"/>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 customFormat="1" ht="12.75" customHeight="1" x14ac:dyDescent="0.2">
      <c r="A362" s="36" t="s">
        <v>2691</v>
      </c>
      <c r="B362" s="191" t="s">
        <v>2692</v>
      </c>
      <c r="C362" s="219" t="s">
        <v>2691</v>
      </c>
      <c r="D362" s="263"/>
      <c r="E362" s="263"/>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 customFormat="1" ht="12.75" customHeight="1" x14ac:dyDescent="0.2">
      <c r="A363" s="36" t="s">
        <v>2693</v>
      </c>
      <c r="B363" s="191" t="s">
        <v>2694</v>
      </c>
      <c r="C363" s="219" t="s">
        <v>2693</v>
      </c>
      <c r="D363" s="263"/>
      <c r="E363" s="263"/>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 customFormat="1" ht="12.75" customHeight="1" x14ac:dyDescent="0.2">
      <c r="A364" s="36" t="s">
        <v>2695</v>
      </c>
      <c r="B364" s="191" t="s">
        <v>2696</v>
      </c>
      <c r="C364" s="219" t="s">
        <v>2695</v>
      </c>
      <c r="D364" s="263"/>
      <c r="E364" s="263"/>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 customFormat="1" ht="12.75" customHeight="1" x14ac:dyDescent="0.2">
      <c r="A365" s="36" t="s">
        <v>2697</v>
      </c>
      <c r="B365" s="191" t="s">
        <v>2698</v>
      </c>
      <c r="C365" s="219" t="s">
        <v>2697</v>
      </c>
      <c r="D365" s="263"/>
      <c r="E365" s="263"/>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 customFormat="1" ht="12.75" customHeight="1" x14ac:dyDescent="0.2">
      <c r="A366" s="36" t="s">
        <v>2699</v>
      </c>
      <c r="B366" s="191" t="s">
        <v>2700</v>
      </c>
      <c r="C366" s="219" t="s">
        <v>2699</v>
      </c>
      <c r="D366" s="263"/>
      <c r="E366" s="263"/>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 customFormat="1" ht="12.75" customHeight="1" x14ac:dyDescent="0.2">
      <c r="A367" s="36" t="s">
        <v>2701</v>
      </c>
      <c r="B367" s="191" t="s">
        <v>2702</v>
      </c>
      <c r="C367" s="219" t="s">
        <v>2701</v>
      </c>
      <c r="D367" s="263"/>
      <c r="E367" s="263"/>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 customFormat="1" ht="12.75" customHeight="1" x14ac:dyDescent="0.2">
      <c r="A368" s="36" t="s">
        <v>2703</v>
      </c>
      <c r="B368" s="191" t="s">
        <v>2704</v>
      </c>
      <c r="C368" s="219" t="s">
        <v>2703</v>
      </c>
      <c r="D368" s="263"/>
      <c r="E368" s="263"/>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 customFormat="1" ht="12.75" customHeight="1" x14ac:dyDescent="0.2">
      <c r="A369" s="36" t="s">
        <v>2705</v>
      </c>
      <c r="B369" s="191" t="s">
        <v>2706</v>
      </c>
      <c r="C369" s="219" t="s">
        <v>2705</v>
      </c>
      <c r="D369" s="263"/>
      <c r="E369" s="263"/>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 customFormat="1" ht="12.75" customHeight="1" x14ac:dyDescent="0.2">
      <c r="A370" s="36" t="s">
        <v>2707</v>
      </c>
      <c r="B370" s="191" t="s">
        <v>2708</v>
      </c>
      <c r="C370" s="219" t="s">
        <v>2707</v>
      </c>
      <c r="D370" s="263"/>
      <c r="E370" s="263"/>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 customFormat="1" ht="12.75" customHeight="1" x14ac:dyDescent="0.2">
      <c r="A371" s="36" t="s">
        <v>2709</v>
      </c>
      <c r="B371" s="191" t="s">
        <v>2710</v>
      </c>
      <c r="C371" s="219" t="s">
        <v>2709</v>
      </c>
      <c r="D371" s="263"/>
      <c r="E371" s="263"/>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 customFormat="1" ht="12.75" customHeight="1" x14ac:dyDescent="0.2">
      <c r="A372" s="36" t="s">
        <v>2711</v>
      </c>
      <c r="B372" s="191" t="s">
        <v>2712</v>
      </c>
      <c r="C372" s="219" t="s">
        <v>2711</v>
      </c>
      <c r="D372" s="263"/>
      <c r="E372" s="263"/>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 customFormat="1" ht="12.75" customHeight="1" x14ac:dyDescent="0.2">
      <c r="A373" s="36" t="s">
        <v>2713</v>
      </c>
      <c r="B373" s="191" t="s">
        <v>2714</v>
      </c>
      <c r="C373" s="219" t="s">
        <v>2713</v>
      </c>
      <c r="D373" s="263"/>
      <c r="E373" s="263"/>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 customFormat="1" ht="12.75" customHeight="1" x14ac:dyDescent="0.2">
      <c r="A374" s="36" t="s">
        <v>2715</v>
      </c>
      <c r="B374" s="191" t="s">
        <v>2716</v>
      </c>
      <c r="C374" s="219" t="s">
        <v>2715</v>
      </c>
      <c r="D374" s="263"/>
      <c r="E374" s="263"/>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 customFormat="1" ht="22.9" customHeight="1" x14ac:dyDescent="0.2">
      <c r="A375" s="36" t="s">
        <v>2717</v>
      </c>
      <c r="B375" s="191" t="s">
        <v>2718</v>
      </c>
      <c r="C375" s="219" t="s">
        <v>2717</v>
      </c>
      <c r="D375" s="263"/>
      <c r="E375" s="263"/>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 customFormat="1" ht="12.75" customHeight="1" x14ac:dyDescent="0.2">
      <c r="A376" s="36" t="s">
        <v>2719</v>
      </c>
      <c r="B376" s="191" t="s">
        <v>2720</v>
      </c>
      <c r="C376" s="219" t="s">
        <v>2719</v>
      </c>
      <c r="D376" s="263"/>
      <c r="E376" s="263"/>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 customFormat="1" ht="12.75" customHeight="1" x14ac:dyDescent="0.2">
      <c r="A377" s="36" t="s">
        <v>2721</v>
      </c>
      <c r="B377" s="191" t="s">
        <v>2722</v>
      </c>
      <c r="C377" s="219" t="s">
        <v>2721</v>
      </c>
      <c r="D377" s="263"/>
      <c r="E377" s="263"/>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 customFormat="1" ht="12.75" customHeight="1" x14ac:dyDescent="0.2">
      <c r="A378" s="36" t="s">
        <v>2723</v>
      </c>
      <c r="B378" s="191" t="s">
        <v>2724</v>
      </c>
      <c r="C378" s="219" t="s">
        <v>2723</v>
      </c>
      <c r="D378" s="263"/>
      <c r="E378" s="263"/>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 customFormat="1" ht="12.75" customHeight="1" x14ac:dyDescent="0.2">
      <c r="A379" s="36" t="s">
        <v>2725</v>
      </c>
      <c r="B379" s="191" t="s">
        <v>2726</v>
      </c>
      <c r="C379" s="219" t="s">
        <v>2725</v>
      </c>
      <c r="D379" s="263"/>
      <c r="E379" s="263"/>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 customFormat="1" ht="12.75" customHeight="1" x14ac:dyDescent="0.2">
      <c r="A380" s="36" t="s">
        <v>2727</v>
      </c>
      <c r="B380" s="178" t="s">
        <v>2728</v>
      </c>
      <c r="C380" s="219" t="s">
        <v>2727</v>
      </c>
      <c r="D380" s="263"/>
      <c r="E380" s="263"/>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 customFormat="1" ht="12.75" customHeight="1" x14ac:dyDescent="0.2">
      <c r="A381" s="36" t="s">
        <v>2729</v>
      </c>
      <c r="B381" s="178" t="s">
        <v>2730</v>
      </c>
      <c r="C381" s="219" t="s">
        <v>2729</v>
      </c>
      <c r="D381" s="263"/>
      <c r="E381" s="263"/>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 customFormat="1" ht="12.75" customHeight="1" x14ac:dyDescent="0.2">
      <c r="A382" s="36" t="s">
        <v>2731</v>
      </c>
      <c r="B382" s="178" t="s">
        <v>2732</v>
      </c>
      <c r="C382" s="219" t="s">
        <v>2731</v>
      </c>
      <c r="D382" s="263"/>
      <c r="E382" s="263"/>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 customFormat="1" ht="12.75" customHeight="1" x14ac:dyDescent="0.2">
      <c r="A383" s="36" t="s">
        <v>2733</v>
      </c>
      <c r="B383" s="178" t="s">
        <v>2734</v>
      </c>
      <c r="C383" s="219" t="s">
        <v>2733</v>
      </c>
      <c r="D383" s="263"/>
      <c r="E383" s="263"/>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 customFormat="1" ht="12.75" customHeight="1" x14ac:dyDescent="0.2">
      <c r="A384" s="36" t="s">
        <v>2735</v>
      </c>
      <c r="B384" s="178" t="s">
        <v>2736</v>
      </c>
      <c r="C384" s="219" t="s">
        <v>2735</v>
      </c>
      <c r="D384" s="263"/>
      <c r="E384" s="263"/>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 customFormat="1" ht="12.75" customHeight="1" x14ac:dyDescent="0.2">
      <c r="A385" s="36" t="s">
        <v>2737</v>
      </c>
      <c r="B385" s="178" t="s">
        <v>2738</v>
      </c>
      <c r="C385" s="219" t="s">
        <v>2737</v>
      </c>
      <c r="D385" s="263"/>
      <c r="E385" s="263"/>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 customFormat="1" ht="12.75" customHeight="1" x14ac:dyDescent="0.2">
      <c r="A386" s="36" t="s">
        <v>2739</v>
      </c>
      <c r="B386" s="191" t="s">
        <v>2740</v>
      </c>
      <c r="C386" s="219" t="s">
        <v>2739</v>
      </c>
      <c r="D386" s="263"/>
      <c r="E386" s="263"/>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 customFormat="1" ht="12" customHeight="1" x14ac:dyDescent="0.2">
      <c r="A387" s="36" t="s">
        <v>2741</v>
      </c>
      <c r="B387" s="191" t="s">
        <v>2742</v>
      </c>
      <c r="C387" s="219" t="s">
        <v>2741</v>
      </c>
      <c r="D387" s="263"/>
      <c r="E387" s="263"/>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 customFormat="1" ht="12.75" customHeight="1" x14ac:dyDescent="0.2">
      <c r="A388" s="36" t="s">
        <v>2743</v>
      </c>
      <c r="B388" s="191" t="s">
        <v>2744</v>
      </c>
      <c r="C388" s="219" t="s">
        <v>2743</v>
      </c>
      <c r="D388" s="263"/>
      <c r="E388" s="263"/>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 customFormat="1" ht="12.75" customHeight="1" x14ac:dyDescent="0.2">
      <c r="A389" s="36" t="s">
        <v>2745</v>
      </c>
      <c r="B389" s="191" t="s">
        <v>2746</v>
      </c>
      <c r="C389" s="219" t="s">
        <v>2745</v>
      </c>
      <c r="D389" s="263"/>
      <c r="E389" s="263"/>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 customFormat="1" ht="12.75" customHeight="1" x14ac:dyDescent="0.2">
      <c r="A390" s="278" t="s">
        <v>2747</v>
      </c>
      <c r="B390" s="279" t="s">
        <v>2748</v>
      </c>
      <c r="C390" s="280" t="s">
        <v>2747</v>
      </c>
      <c r="D390" s="289"/>
      <c r="E390" s="289"/>
      <c r="F390" s="281" t="str">
        <f t="shared" si="12"/>
        <v>-</v>
      </c>
      <c r="G390" s="110"/>
      <c r="H390" s="110"/>
      <c r="I390" s="110"/>
      <c r="J390" s="110"/>
      <c r="K390" s="110"/>
      <c r="L390" s="110"/>
      <c r="M390" s="110"/>
      <c r="N390" s="110"/>
      <c r="O390" s="110"/>
      <c r="P390" s="110"/>
      <c r="Q390" s="110"/>
      <c r="R390" s="110"/>
      <c r="S390" s="110"/>
      <c r="T390" s="110"/>
      <c r="U390" s="110"/>
      <c r="V390" s="110"/>
      <c r="W390" s="110"/>
    </row>
    <row r="391" spans="1:23" s="1" customFormat="1" ht="12.75" customHeight="1" x14ac:dyDescent="0.2">
      <c r="A391" s="278" t="s">
        <v>2749</v>
      </c>
      <c r="B391" s="279" t="s">
        <v>2750</v>
      </c>
      <c r="C391" s="280" t="s">
        <v>2749</v>
      </c>
      <c r="D391" s="289"/>
      <c r="E391" s="289"/>
      <c r="F391" s="281" t="str">
        <f t="shared" si="12"/>
        <v>-</v>
      </c>
      <c r="G391" s="110"/>
      <c r="H391" s="110"/>
      <c r="I391" s="110"/>
      <c r="J391" s="110"/>
      <c r="K391" s="110"/>
      <c r="L391" s="110"/>
      <c r="M391" s="110"/>
      <c r="N391" s="110"/>
      <c r="O391" s="110"/>
      <c r="P391" s="110"/>
      <c r="Q391" s="110"/>
      <c r="R391" s="110"/>
      <c r="S391" s="110"/>
      <c r="T391" s="110"/>
      <c r="U391" s="110"/>
      <c r="V391" s="110"/>
      <c r="W391" s="110"/>
    </row>
    <row r="392" spans="1:23" s="1" customFormat="1" ht="12.75" customHeight="1" x14ac:dyDescent="0.2">
      <c r="A392" s="278" t="s">
        <v>2751</v>
      </c>
      <c r="B392" s="279" t="s">
        <v>2752</v>
      </c>
      <c r="C392" s="280" t="s">
        <v>2751</v>
      </c>
      <c r="D392" s="289"/>
      <c r="E392" s="289"/>
      <c r="F392" s="281" t="str">
        <f t="shared" si="12"/>
        <v>-</v>
      </c>
      <c r="G392" s="110"/>
      <c r="H392" s="110"/>
      <c r="I392" s="110"/>
      <c r="J392" s="110"/>
      <c r="K392" s="110"/>
      <c r="L392" s="110"/>
      <c r="M392" s="110"/>
      <c r="N392" s="110"/>
      <c r="O392" s="110"/>
      <c r="P392" s="110"/>
      <c r="Q392" s="110"/>
      <c r="R392" s="110"/>
      <c r="S392" s="110"/>
      <c r="T392" s="110"/>
      <c r="U392" s="110"/>
      <c r="V392" s="110"/>
      <c r="W392" s="110"/>
    </row>
    <row r="393" spans="1:23" s="1" customFormat="1" ht="12" customHeight="1" x14ac:dyDescent="0.2">
      <c r="A393" s="278" t="s">
        <v>2753</v>
      </c>
      <c r="B393" s="279" t="s">
        <v>2754</v>
      </c>
      <c r="C393" s="280" t="s">
        <v>2753</v>
      </c>
      <c r="D393" s="289"/>
      <c r="E393" s="289"/>
      <c r="F393" s="281" t="str">
        <f t="shared" si="12"/>
        <v>-</v>
      </c>
      <c r="G393" s="110"/>
      <c r="H393" s="110"/>
      <c r="I393" s="110"/>
      <c r="J393" s="110"/>
      <c r="K393" s="110"/>
      <c r="L393" s="110"/>
      <c r="M393" s="110"/>
      <c r="N393" s="110"/>
      <c r="O393" s="110"/>
      <c r="P393" s="110"/>
      <c r="Q393" s="110"/>
      <c r="R393" s="110"/>
      <c r="S393" s="110"/>
      <c r="T393" s="110"/>
      <c r="U393" s="110"/>
      <c r="V393" s="110"/>
      <c r="W393" s="110"/>
    </row>
    <row r="394" spans="1:23" s="1" customFormat="1" ht="12.75" customHeight="1" x14ac:dyDescent="0.2">
      <c r="A394" s="278" t="s">
        <v>2755</v>
      </c>
      <c r="B394" s="279" t="s">
        <v>2756</v>
      </c>
      <c r="C394" s="280" t="s">
        <v>2755</v>
      </c>
      <c r="D394" s="289"/>
      <c r="E394" s="289"/>
      <c r="F394" s="281" t="str">
        <f t="shared" si="12"/>
        <v>-</v>
      </c>
      <c r="G394" s="110"/>
      <c r="H394" s="110"/>
      <c r="I394" s="110"/>
      <c r="J394" s="110"/>
      <c r="K394" s="110"/>
      <c r="L394" s="110"/>
      <c r="M394" s="110"/>
      <c r="N394" s="110"/>
      <c r="O394" s="110"/>
      <c r="P394" s="110"/>
      <c r="Q394" s="110"/>
      <c r="R394" s="110"/>
      <c r="S394" s="110"/>
      <c r="T394" s="110"/>
      <c r="U394" s="110"/>
      <c r="V394" s="110"/>
      <c r="W394" s="110"/>
    </row>
    <row r="395" spans="1:23" s="1" customFormat="1" ht="12" customHeight="1" x14ac:dyDescent="0.2">
      <c r="A395" s="278" t="s">
        <v>2757</v>
      </c>
      <c r="B395" s="279" t="s">
        <v>2758</v>
      </c>
      <c r="C395" s="280" t="s">
        <v>2757</v>
      </c>
      <c r="D395" s="289"/>
      <c r="E395" s="289"/>
      <c r="F395" s="281"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 customFormat="1" ht="12.75" customHeight="1" x14ac:dyDescent="0.2">
      <c r="A396" s="40" t="s">
        <v>2759</v>
      </c>
      <c r="B396" s="225" t="s">
        <v>2760</v>
      </c>
      <c r="C396" s="226" t="s">
        <v>2759</v>
      </c>
      <c r="D396" s="266"/>
      <c r="E396" s="269"/>
      <c r="F396" s="282" t="str">
        <f t="shared" si="13"/>
        <v>-</v>
      </c>
      <c r="G396" s="110"/>
      <c r="H396" s="110"/>
      <c r="I396" s="110"/>
      <c r="J396" s="110"/>
      <c r="K396" s="110"/>
      <c r="L396" s="110"/>
      <c r="M396" s="110"/>
      <c r="N396" s="110"/>
      <c r="O396" s="110"/>
      <c r="P396" s="110"/>
      <c r="Q396" s="110"/>
      <c r="R396" s="110"/>
      <c r="S396" s="110"/>
      <c r="T396" s="110"/>
      <c r="U396" s="110"/>
      <c r="V396" s="110"/>
      <c r="W396" s="110"/>
    </row>
    <row r="397" spans="1:23" s="1" customFormat="1" ht="15" customHeight="1" x14ac:dyDescent="0.2">
      <c r="A397" s="283"/>
      <c r="B397" s="79"/>
      <c r="C397" s="284"/>
      <c r="D397" s="290"/>
      <c r="E397" s="290"/>
      <c r="F397" s="108"/>
      <c r="G397" s="110"/>
      <c r="H397" s="110"/>
      <c r="I397" s="110"/>
      <c r="J397" s="110"/>
      <c r="K397" s="110"/>
      <c r="L397" s="110"/>
      <c r="M397" s="110"/>
      <c r="N397" s="110"/>
      <c r="O397" s="110"/>
      <c r="P397" s="110"/>
      <c r="Q397" s="110"/>
      <c r="R397" s="110"/>
      <c r="S397" s="110"/>
      <c r="T397" s="110"/>
      <c r="U397" s="110"/>
      <c r="V397" s="110"/>
      <c r="W397" s="110"/>
    </row>
    <row r="398" spans="1:23" s="1" customFormat="1" ht="15" customHeight="1" x14ac:dyDescent="0.2">
      <c r="A398" s="283"/>
      <c r="B398" s="79"/>
      <c r="C398" s="284"/>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 customFormat="1" ht="15" customHeight="1" x14ac:dyDescent="0.2">
      <c r="A399" s="283"/>
      <c r="B399" s="79"/>
      <c r="C399" s="284"/>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 customFormat="1" ht="15" customHeight="1" x14ac:dyDescent="0.2">
      <c r="A400" s="283"/>
      <c r="B400" s="79"/>
      <c r="C400" s="284"/>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 customFormat="1" ht="15" customHeight="1" x14ac:dyDescent="0.2">
      <c r="A401" s="283"/>
      <c r="B401" s="79"/>
      <c r="C401" s="284"/>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 customFormat="1" ht="15" customHeight="1" x14ac:dyDescent="0.2">
      <c r="A402" s="283"/>
      <c r="B402" s="79"/>
      <c r="C402" s="284"/>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 customFormat="1" ht="15" customHeight="1" x14ac:dyDescent="0.2">
      <c r="A403" s="283"/>
      <c r="B403" s="79"/>
      <c r="C403" s="284"/>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 customFormat="1" ht="15" customHeight="1" x14ac:dyDescent="0.2">
      <c r="A404" s="283"/>
      <c r="B404" s="79"/>
      <c r="C404" s="284"/>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 customFormat="1" ht="15" customHeight="1" x14ac:dyDescent="0.2">
      <c r="A405" s="283"/>
      <c r="B405" s="79"/>
      <c r="C405" s="284"/>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 customFormat="1" ht="15" customHeight="1" x14ac:dyDescent="0.2">
      <c r="A406" s="283"/>
      <c r="B406" s="79"/>
      <c r="C406" s="284"/>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 customFormat="1" ht="15" customHeight="1" x14ac:dyDescent="0.2">
      <c r="A407" s="283"/>
      <c r="B407" s="79"/>
      <c r="C407" s="284"/>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 customFormat="1" ht="15" customHeight="1" x14ac:dyDescent="0.2">
      <c r="A408" s="283"/>
      <c r="B408" s="79"/>
      <c r="C408" s="284"/>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 customFormat="1" ht="15" customHeight="1" x14ac:dyDescent="0.2">
      <c r="A409" s="283"/>
      <c r="B409" s="79"/>
      <c r="C409" s="284"/>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 customFormat="1" ht="15" customHeight="1" x14ac:dyDescent="0.2">
      <c r="A410" s="283"/>
      <c r="B410" s="79"/>
      <c r="C410" s="284"/>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 customFormat="1" ht="15" customHeight="1" x14ac:dyDescent="0.2">
      <c r="A411" s="283"/>
      <c r="B411" s="79"/>
      <c r="C411" s="284"/>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 customFormat="1" ht="15" customHeight="1" x14ac:dyDescent="0.2">
      <c r="A412" s="283"/>
      <c r="B412" s="79"/>
      <c r="C412" s="284"/>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 customFormat="1" ht="15" customHeight="1" x14ac:dyDescent="0.2">
      <c r="A413" s="283"/>
      <c r="B413" s="79"/>
      <c r="C413" s="284"/>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 customFormat="1" ht="15" customHeight="1" x14ac:dyDescent="0.2">
      <c r="A414" s="283"/>
      <c r="B414" s="79"/>
      <c r="C414" s="284"/>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 customFormat="1" ht="15" customHeight="1" x14ac:dyDescent="0.2">
      <c r="A415" s="283"/>
      <c r="B415" s="79"/>
      <c r="C415" s="284"/>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 customFormat="1" ht="15" customHeight="1" x14ac:dyDescent="0.2">
      <c r="A416" s="283"/>
      <c r="B416" s="79"/>
      <c r="C416" s="284"/>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 customFormat="1" ht="15" customHeight="1" x14ac:dyDescent="0.2">
      <c r="A417" s="283"/>
      <c r="B417" s="79"/>
      <c r="C417" s="284"/>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 customFormat="1" ht="15" customHeight="1" x14ac:dyDescent="0.2">
      <c r="A418" s="283"/>
      <c r="B418" s="79"/>
      <c r="C418" s="284"/>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 customFormat="1" ht="15" customHeight="1" x14ac:dyDescent="0.2">
      <c r="A419" s="283"/>
      <c r="B419" s="79"/>
      <c r="C419" s="284"/>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 customFormat="1" ht="15" customHeight="1" x14ac:dyDescent="0.2">
      <c r="A420" s="283"/>
      <c r="B420" s="79"/>
      <c r="C420" s="284"/>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 customFormat="1" ht="15" customHeight="1" x14ac:dyDescent="0.2">
      <c r="A421" s="283"/>
      <c r="B421" s="79"/>
      <c r="C421" s="284"/>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 customFormat="1" ht="15" customHeight="1" x14ac:dyDescent="0.2">
      <c r="A422" s="283"/>
      <c r="B422" s="79"/>
      <c r="C422" s="284"/>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 customFormat="1" ht="15" customHeight="1" x14ac:dyDescent="0.2">
      <c r="A423" s="283"/>
      <c r="B423" s="79"/>
      <c r="C423" s="284"/>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 customFormat="1" ht="15" customHeight="1" x14ac:dyDescent="0.2">
      <c r="A424" s="283"/>
      <c r="B424" s="79"/>
      <c r="C424" s="284"/>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 customFormat="1" ht="15" customHeight="1" x14ac:dyDescent="0.2">
      <c r="A425" s="283"/>
      <c r="B425" s="79"/>
      <c r="C425" s="284"/>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 customFormat="1" ht="15" customHeight="1" x14ac:dyDescent="0.2">
      <c r="A426" s="283"/>
      <c r="B426" s="79"/>
      <c r="C426" s="284"/>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 customFormat="1" ht="15" customHeight="1" x14ac:dyDescent="0.2">
      <c r="A427" s="283"/>
      <c r="B427" s="79"/>
      <c r="C427" s="284"/>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 customFormat="1" ht="15" customHeight="1" x14ac:dyDescent="0.2">
      <c r="A428" s="283"/>
      <c r="B428" s="79"/>
      <c r="C428" s="284"/>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 customFormat="1" ht="15" customHeight="1" x14ac:dyDescent="0.2">
      <c r="A429" s="283"/>
      <c r="B429" s="79"/>
      <c r="C429" s="284"/>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 customFormat="1" ht="15" customHeight="1" x14ac:dyDescent="0.2">
      <c r="A430" s="283"/>
      <c r="B430" s="79"/>
      <c r="C430" s="284"/>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 customFormat="1" ht="15" customHeight="1" x14ac:dyDescent="0.2">
      <c r="A431" s="283"/>
      <c r="B431" s="79"/>
      <c r="C431" s="284"/>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 customFormat="1" ht="15" customHeight="1" x14ac:dyDescent="0.2">
      <c r="A432" s="283"/>
      <c r="B432" s="79"/>
      <c r="C432" s="284"/>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 customFormat="1" ht="15" customHeight="1" x14ac:dyDescent="0.2">
      <c r="A433" s="283"/>
      <c r="B433" s="79"/>
      <c r="C433" s="284"/>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 customFormat="1" ht="15" customHeight="1" x14ac:dyDescent="0.2">
      <c r="A434" s="283"/>
      <c r="B434" s="79"/>
      <c r="C434" s="284"/>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 customFormat="1" ht="15" customHeight="1" x14ac:dyDescent="0.2">
      <c r="A435" s="283"/>
      <c r="B435" s="79"/>
      <c r="C435" s="284"/>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 customFormat="1" ht="15" customHeight="1" x14ac:dyDescent="0.2">
      <c r="A436" s="283"/>
      <c r="B436" s="79"/>
      <c r="C436" s="284"/>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 customFormat="1" ht="15" customHeight="1" x14ac:dyDescent="0.2">
      <c r="A437" s="283"/>
      <c r="B437" s="79"/>
      <c r="C437" s="284"/>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 customFormat="1" ht="15" customHeight="1" x14ac:dyDescent="0.2">
      <c r="A438" s="283"/>
      <c r="B438" s="79"/>
      <c r="C438" s="284"/>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 customFormat="1" ht="15" customHeight="1" x14ac:dyDescent="0.2">
      <c r="A439" s="283"/>
      <c r="B439" s="79"/>
      <c r="C439" s="284"/>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 customFormat="1" ht="15" customHeight="1" x14ac:dyDescent="0.2">
      <c r="A440" s="283"/>
      <c r="B440" s="79"/>
      <c r="C440" s="284"/>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 customFormat="1" ht="15" customHeight="1" x14ac:dyDescent="0.2">
      <c r="A441" s="283"/>
      <c r="B441" s="79"/>
      <c r="C441" s="284"/>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 customFormat="1" ht="15" customHeight="1" x14ac:dyDescent="0.2">
      <c r="A442" s="283"/>
      <c r="B442" s="79"/>
      <c r="C442" s="284"/>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 customFormat="1" ht="15" customHeight="1" x14ac:dyDescent="0.2">
      <c r="A443" s="283"/>
      <c r="B443" s="79"/>
      <c r="C443" s="284"/>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 customFormat="1" ht="15" customHeight="1" x14ac:dyDescent="0.2">
      <c r="A444" s="283"/>
      <c r="B444" s="79"/>
      <c r="C444" s="284"/>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 customFormat="1" ht="15" customHeight="1" x14ac:dyDescent="0.2">
      <c r="A445" s="283"/>
      <c r="B445" s="79"/>
      <c r="C445" s="284"/>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 customFormat="1" ht="15" customHeight="1" x14ac:dyDescent="0.2">
      <c r="A446" s="283"/>
      <c r="B446" s="79"/>
      <c r="C446" s="284"/>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 customFormat="1" ht="15" customHeight="1" x14ac:dyDescent="0.2">
      <c r="A447" s="283"/>
      <c r="B447" s="79"/>
      <c r="C447" s="284"/>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 customFormat="1" ht="15" customHeight="1" x14ac:dyDescent="0.2">
      <c r="A448" s="283"/>
      <c r="B448" s="79"/>
      <c r="C448" s="284"/>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 customFormat="1" ht="15" customHeight="1" x14ac:dyDescent="0.2">
      <c r="A449" s="283"/>
      <c r="B449" s="79"/>
      <c r="C449" s="284"/>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 customFormat="1" ht="15" customHeight="1" x14ac:dyDescent="0.2">
      <c r="A450" s="283"/>
      <c r="B450" s="79"/>
      <c r="C450" s="284"/>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 customFormat="1" ht="15" customHeight="1" x14ac:dyDescent="0.2">
      <c r="A451" s="283"/>
      <c r="B451" s="79"/>
      <c r="C451" s="284"/>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 customFormat="1" ht="15" customHeight="1" x14ac:dyDescent="0.2">
      <c r="A452" s="283"/>
      <c r="B452" s="79"/>
      <c r="C452" s="284"/>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 customFormat="1" ht="15" customHeight="1" x14ac:dyDescent="0.2">
      <c r="A453" s="283"/>
      <c r="B453" s="79"/>
      <c r="C453" s="284"/>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 customFormat="1" ht="15" customHeight="1" x14ac:dyDescent="0.2">
      <c r="A454" s="283"/>
      <c r="B454" s="79"/>
      <c r="C454" s="284"/>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 customFormat="1" ht="15" customHeight="1" x14ac:dyDescent="0.2">
      <c r="A455" s="283"/>
      <c r="B455" s="79"/>
      <c r="C455" s="284"/>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 customFormat="1" ht="15" customHeight="1" x14ac:dyDescent="0.2">
      <c r="A456" s="283"/>
      <c r="B456" s="79"/>
      <c r="C456" s="284"/>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 customFormat="1" ht="15" customHeight="1" x14ac:dyDescent="0.2">
      <c r="A457" s="283"/>
      <c r="B457" s="79"/>
      <c r="C457" s="284"/>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 customFormat="1" ht="15" customHeight="1" x14ac:dyDescent="0.2">
      <c r="A458" s="283"/>
      <c r="B458" s="79"/>
      <c r="C458" s="284"/>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 customFormat="1" ht="15" customHeight="1" x14ac:dyDescent="0.2">
      <c r="A459" s="283"/>
      <c r="B459" s="79"/>
      <c r="C459" s="284"/>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 customFormat="1" ht="15" customHeight="1" x14ac:dyDescent="0.2">
      <c r="A460" s="283"/>
      <c r="B460" s="79"/>
      <c r="C460" s="284"/>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 customFormat="1" ht="15" customHeight="1" x14ac:dyDescent="0.2">
      <c r="A461" s="283"/>
      <c r="B461" s="79"/>
      <c r="C461" s="284"/>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 customFormat="1" ht="15" customHeight="1" x14ac:dyDescent="0.2">
      <c r="A462" s="283"/>
      <c r="B462" s="79"/>
      <c r="C462" s="284"/>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 customFormat="1" ht="15" customHeight="1" x14ac:dyDescent="0.2">
      <c r="A463" s="283"/>
      <c r="B463" s="79"/>
      <c r="C463" s="284"/>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 customFormat="1" ht="15" customHeight="1" x14ac:dyDescent="0.2">
      <c r="A464" s="283"/>
      <c r="B464" s="79"/>
      <c r="C464" s="284"/>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 customFormat="1" ht="15" customHeight="1" x14ac:dyDescent="0.2">
      <c r="A465" s="283"/>
      <c r="B465" s="79"/>
      <c r="C465" s="284"/>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 customFormat="1" ht="15" customHeight="1" x14ac:dyDescent="0.2">
      <c r="A466" s="283"/>
      <c r="B466" s="79"/>
      <c r="C466" s="284"/>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 customFormat="1" ht="15" customHeight="1" x14ac:dyDescent="0.2">
      <c r="A467" s="283"/>
      <c r="B467" s="79"/>
      <c r="C467" s="284"/>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 customFormat="1" ht="15" customHeight="1" x14ac:dyDescent="0.2">
      <c r="A468" s="283"/>
      <c r="B468" s="79"/>
      <c r="C468" s="284"/>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 customFormat="1" ht="15" customHeight="1" x14ac:dyDescent="0.2">
      <c r="A469" s="283"/>
      <c r="B469" s="79"/>
      <c r="C469" s="284"/>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 customFormat="1" ht="15" customHeight="1" x14ac:dyDescent="0.2">
      <c r="A470" s="283"/>
      <c r="B470" s="79"/>
      <c r="C470" s="284"/>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 customFormat="1" ht="15" customHeight="1" x14ac:dyDescent="0.2">
      <c r="A471" s="283"/>
      <c r="B471" s="79"/>
      <c r="C471" s="284"/>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 customFormat="1" ht="15" customHeight="1" x14ac:dyDescent="0.2">
      <c r="A472" s="283"/>
      <c r="B472" s="79"/>
      <c r="C472" s="284"/>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 customFormat="1" ht="15" customHeight="1" x14ac:dyDescent="0.2">
      <c r="A473" s="283"/>
      <c r="B473" s="79"/>
      <c r="C473" s="284"/>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 customFormat="1" ht="15" customHeight="1" x14ac:dyDescent="0.2">
      <c r="A474" s="283"/>
      <c r="B474" s="79"/>
      <c r="C474" s="284"/>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 customFormat="1" ht="15" customHeight="1" x14ac:dyDescent="0.2">
      <c r="A475" s="283"/>
      <c r="B475" s="79"/>
      <c r="C475" s="284"/>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 customFormat="1" ht="15" customHeight="1" x14ac:dyDescent="0.2">
      <c r="A476" s="283"/>
      <c r="B476" s="79"/>
      <c r="C476" s="284"/>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 customFormat="1" ht="15" customHeight="1" x14ac:dyDescent="0.2">
      <c r="A477" s="283"/>
      <c r="B477" s="79"/>
      <c r="C477" s="284"/>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 customFormat="1" ht="15" customHeight="1" x14ac:dyDescent="0.2">
      <c r="A478" s="283"/>
      <c r="B478" s="79"/>
      <c r="C478" s="284"/>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 customFormat="1" ht="15" customHeight="1" x14ac:dyDescent="0.2">
      <c r="A479" s="283"/>
      <c r="B479" s="79"/>
      <c r="C479" s="284"/>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 customFormat="1" ht="15" customHeight="1" x14ac:dyDescent="0.2">
      <c r="A480" s="283"/>
      <c r="B480" s="79"/>
      <c r="C480" s="284"/>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 customFormat="1" ht="15" customHeight="1" x14ac:dyDescent="0.2">
      <c r="A481" s="283"/>
      <c r="B481" s="79"/>
      <c r="C481" s="284"/>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 customFormat="1" ht="15" customHeight="1" x14ac:dyDescent="0.2">
      <c r="A482" s="283"/>
      <c r="B482" s="79"/>
      <c r="C482" s="284"/>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 customFormat="1" ht="15" customHeight="1" x14ac:dyDescent="0.2">
      <c r="A483" s="283"/>
      <c r="B483" s="79"/>
      <c r="C483" s="284"/>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 customFormat="1" ht="15" customHeight="1" x14ac:dyDescent="0.2">
      <c r="A484" s="283"/>
      <c r="B484" s="79"/>
      <c r="C484" s="284"/>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 customFormat="1" ht="15" customHeight="1" x14ac:dyDescent="0.2">
      <c r="A485" s="283"/>
      <c r="B485" s="79"/>
      <c r="C485" s="284"/>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 customFormat="1" ht="15" customHeight="1" x14ac:dyDescent="0.2">
      <c r="A486" s="283"/>
      <c r="B486" s="79"/>
      <c r="C486" s="284"/>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 customFormat="1" ht="15" customHeight="1" x14ac:dyDescent="0.2">
      <c r="A487" s="283"/>
      <c r="B487" s="79"/>
      <c r="C487" s="284"/>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 customFormat="1" ht="15" customHeight="1" x14ac:dyDescent="0.2">
      <c r="A488" s="283"/>
      <c r="B488" s="79"/>
      <c r="C488" s="284"/>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 customFormat="1" ht="15" customHeight="1" x14ac:dyDescent="0.2">
      <c r="A489" s="283"/>
      <c r="B489" s="79"/>
      <c r="C489" s="284"/>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 customFormat="1" ht="15" customHeight="1" x14ac:dyDescent="0.2">
      <c r="A490" s="283"/>
      <c r="B490" s="79"/>
      <c r="C490" s="284"/>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 customFormat="1" ht="15" customHeight="1" x14ac:dyDescent="0.2">
      <c r="A491" s="283"/>
      <c r="B491" s="79"/>
      <c r="C491" s="284"/>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 customFormat="1" ht="15" customHeight="1" x14ac:dyDescent="0.2">
      <c r="A492" s="283"/>
      <c r="B492" s="79"/>
      <c r="C492" s="284"/>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 customFormat="1" ht="15" customHeight="1" x14ac:dyDescent="0.2">
      <c r="A493" s="283"/>
      <c r="B493" s="79"/>
      <c r="C493" s="284"/>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 customFormat="1" ht="15" customHeight="1" x14ac:dyDescent="0.2">
      <c r="A494" s="283"/>
      <c r="B494" s="79"/>
      <c r="C494" s="284"/>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 customFormat="1" ht="15" customHeight="1" x14ac:dyDescent="0.2">
      <c r="A495" s="283"/>
      <c r="B495" s="79"/>
      <c r="C495" s="284"/>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 customFormat="1" ht="15" customHeight="1" x14ac:dyDescent="0.2">
      <c r="A496" s="283"/>
      <c r="B496" s="79"/>
      <c r="C496" s="284"/>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 customFormat="1" ht="15" customHeight="1" x14ac:dyDescent="0.2">
      <c r="A497" s="283"/>
      <c r="B497" s="79"/>
      <c r="C497" s="284"/>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 customFormat="1" ht="15" customHeight="1" x14ac:dyDescent="0.2">
      <c r="A498" s="283"/>
      <c r="B498" s="79"/>
      <c r="C498" s="284"/>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 customFormat="1" ht="15" customHeight="1" x14ac:dyDescent="0.2">
      <c r="A499" s="283"/>
      <c r="B499" s="79"/>
      <c r="C499" s="284"/>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 customFormat="1" ht="15" customHeight="1" x14ac:dyDescent="0.2">
      <c r="A500" s="283"/>
      <c r="B500" s="79"/>
      <c r="C500" s="284"/>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 customFormat="1" ht="15" customHeight="1" x14ac:dyDescent="0.2">
      <c r="A501" s="283"/>
      <c r="B501" s="79"/>
      <c r="C501" s="284"/>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 customFormat="1" ht="15" customHeight="1" x14ac:dyDescent="0.2">
      <c r="A502" s="283"/>
      <c r="B502" s="79"/>
      <c r="C502" s="284"/>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 customFormat="1" ht="15" customHeight="1" x14ac:dyDescent="0.2">
      <c r="A503" s="283"/>
      <c r="B503" s="79"/>
      <c r="C503" s="284"/>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 customFormat="1" ht="15" customHeight="1" x14ac:dyDescent="0.2">
      <c r="A504" s="283"/>
      <c r="B504" s="79"/>
      <c r="C504" s="284"/>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 customFormat="1" ht="15" customHeight="1" x14ac:dyDescent="0.2">
      <c r="A505" s="283"/>
      <c r="B505" s="79"/>
      <c r="C505" s="284"/>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 customFormat="1" ht="15" customHeight="1" x14ac:dyDescent="0.2">
      <c r="A506" s="283"/>
      <c r="B506" s="79"/>
      <c r="C506" s="284"/>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 customFormat="1" ht="15" customHeight="1" x14ac:dyDescent="0.2">
      <c r="A507" s="283"/>
      <c r="B507" s="79"/>
      <c r="C507" s="284"/>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 customFormat="1" ht="15" customHeight="1" x14ac:dyDescent="0.2">
      <c r="A508" s="283"/>
      <c r="B508" s="79"/>
      <c r="C508" s="284"/>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 customFormat="1" ht="15" customHeight="1" x14ac:dyDescent="0.2">
      <c r="A509" s="283"/>
      <c r="B509" s="79"/>
      <c r="C509" s="284"/>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 customFormat="1" ht="15" customHeight="1" x14ac:dyDescent="0.2">
      <c r="A510" s="283"/>
      <c r="B510" s="79"/>
      <c r="C510" s="284"/>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 customFormat="1" ht="15" customHeight="1" x14ac:dyDescent="0.2">
      <c r="A511" s="283"/>
      <c r="B511" s="79"/>
      <c r="C511" s="284"/>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 customFormat="1" ht="15" customHeight="1" x14ac:dyDescent="0.2">
      <c r="A512" s="283"/>
      <c r="B512" s="79"/>
      <c r="C512" s="284"/>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 customFormat="1" ht="15" customHeight="1" x14ac:dyDescent="0.2">
      <c r="A513" s="283"/>
      <c r="B513" s="79"/>
      <c r="C513" s="284"/>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 customFormat="1" ht="15" customHeight="1" x14ac:dyDescent="0.2">
      <c r="A514" s="283"/>
      <c r="B514" s="79"/>
      <c r="C514" s="284"/>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 customFormat="1" ht="15" customHeight="1" x14ac:dyDescent="0.2">
      <c r="A515" s="283"/>
      <c r="B515" s="79"/>
      <c r="C515" s="284"/>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 customFormat="1" ht="15" customHeight="1" x14ac:dyDescent="0.2">
      <c r="A516" s="283"/>
      <c r="B516" s="79"/>
      <c r="C516" s="284"/>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 customFormat="1" ht="15" customHeight="1" x14ac:dyDescent="0.2">
      <c r="A517" s="283"/>
      <c r="B517" s="79"/>
      <c r="C517" s="284"/>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 customFormat="1" ht="15" customHeight="1" x14ac:dyDescent="0.2">
      <c r="A518" s="283"/>
      <c r="B518" s="79"/>
      <c r="C518" s="284"/>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 customFormat="1" ht="15" customHeight="1" x14ac:dyDescent="0.2">
      <c r="A519" s="283"/>
      <c r="B519" s="79"/>
      <c r="C519" s="284"/>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 customFormat="1" ht="15" customHeight="1" x14ac:dyDescent="0.2">
      <c r="A520" s="283"/>
      <c r="B520" s="79"/>
      <c r="C520" s="284"/>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 customFormat="1" ht="15" customHeight="1" x14ac:dyDescent="0.2">
      <c r="A521" s="283"/>
      <c r="B521" s="79"/>
      <c r="C521" s="284"/>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 customFormat="1" ht="15" customHeight="1" x14ac:dyDescent="0.2">
      <c r="A522" s="283"/>
      <c r="B522" s="79"/>
      <c r="C522" s="284"/>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 customFormat="1" ht="15" customHeight="1" x14ac:dyDescent="0.2">
      <c r="A523" s="283"/>
      <c r="B523" s="79"/>
      <c r="C523" s="284"/>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 customFormat="1" ht="15" customHeight="1" x14ac:dyDescent="0.2">
      <c r="A524" s="283"/>
      <c r="B524" s="79"/>
      <c r="C524" s="284"/>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 customFormat="1" ht="15" customHeight="1" x14ac:dyDescent="0.2">
      <c r="A525" s="283"/>
      <c r="B525" s="79"/>
      <c r="C525" s="284"/>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 customFormat="1" ht="15" customHeight="1" x14ac:dyDescent="0.2">
      <c r="A526" s="283"/>
      <c r="B526" s="79"/>
      <c r="C526" s="284"/>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 customFormat="1" ht="15" customHeight="1" x14ac:dyDescent="0.2">
      <c r="A527" s="283"/>
      <c r="B527" s="79"/>
      <c r="C527" s="284"/>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 customFormat="1" ht="15" customHeight="1" x14ac:dyDescent="0.2">
      <c r="A528" s="283"/>
      <c r="B528" s="79"/>
      <c r="C528" s="284"/>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 customFormat="1" ht="15" customHeight="1" x14ac:dyDescent="0.2">
      <c r="A529" s="283"/>
      <c r="B529" s="79"/>
      <c r="C529" s="284"/>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 customFormat="1" ht="15" customHeight="1" x14ac:dyDescent="0.2">
      <c r="A530" s="283"/>
      <c r="B530" s="79"/>
      <c r="C530" s="284"/>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 customFormat="1" ht="15" customHeight="1" x14ac:dyDescent="0.2">
      <c r="A531" s="283"/>
      <c r="B531" s="79"/>
      <c r="C531" s="284"/>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 customFormat="1" ht="15" customHeight="1" x14ac:dyDescent="0.2">
      <c r="A532" s="283"/>
      <c r="B532" s="79"/>
      <c r="C532" s="284"/>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 customFormat="1" ht="15" customHeight="1" x14ac:dyDescent="0.2">
      <c r="A533" s="283"/>
      <c r="B533" s="79"/>
      <c r="C533" s="284"/>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 customFormat="1" ht="15" customHeight="1" x14ac:dyDescent="0.2">
      <c r="A534" s="283"/>
      <c r="B534" s="79"/>
      <c r="C534" s="284"/>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 customFormat="1" ht="15" customHeight="1" x14ac:dyDescent="0.2">
      <c r="A535" s="283"/>
      <c r="B535" s="79"/>
      <c r="C535" s="284"/>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 customFormat="1" ht="15" customHeight="1" x14ac:dyDescent="0.2">
      <c r="A536" s="283"/>
      <c r="B536" s="79"/>
      <c r="C536" s="284"/>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 customFormat="1" ht="15" customHeight="1" x14ac:dyDescent="0.2">
      <c r="A537" s="283"/>
      <c r="B537" s="79"/>
      <c r="C537" s="284"/>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 customFormat="1" ht="15" customHeight="1" x14ac:dyDescent="0.2">
      <c r="A538" s="283"/>
      <c r="B538" s="79"/>
      <c r="C538" s="284"/>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 customFormat="1" ht="15" customHeight="1" x14ac:dyDescent="0.2">
      <c r="A539" s="283"/>
      <c r="B539" s="79"/>
      <c r="C539" s="284"/>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 customFormat="1" ht="15" customHeight="1" x14ac:dyDescent="0.2">
      <c r="A540" s="283"/>
      <c r="B540" s="79"/>
      <c r="C540" s="284"/>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 customFormat="1" ht="15" customHeight="1" x14ac:dyDescent="0.2">
      <c r="A541" s="283"/>
      <c r="B541" s="79"/>
      <c r="C541" s="284"/>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 customFormat="1" ht="15" customHeight="1" x14ac:dyDescent="0.2">
      <c r="A542" s="283"/>
      <c r="B542" s="79"/>
      <c r="C542" s="284"/>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 customFormat="1" ht="15" customHeight="1" x14ac:dyDescent="0.2">
      <c r="A543" s="283"/>
      <c r="B543" s="79"/>
      <c r="C543" s="284"/>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 customFormat="1" ht="15" customHeight="1" x14ac:dyDescent="0.2">
      <c r="A544" s="283"/>
      <c r="B544" s="79"/>
      <c r="C544" s="284"/>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 customFormat="1" ht="15" customHeight="1" x14ac:dyDescent="0.2">
      <c r="A545" s="283"/>
      <c r="B545" s="79"/>
      <c r="C545" s="284"/>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 customFormat="1" ht="15" customHeight="1" x14ac:dyDescent="0.2">
      <c r="A546" s="283"/>
      <c r="B546" s="79"/>
      <c r="C546" s="284"/>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 customFormat="1" ht="15" customHeight="1" x14ac:dyDescent="0.2">
      <c r="A547" s="283"/>
      <c r="B547" s="79"/>
      <c r="C547" s="284"/>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 customFormat="1" ht="15" customHeight="1" x14ac:dyDescent="0.2">
      <c r="A548" s="283"/>
      <c r="B548" s="79"/>
      <c r="C548" s="284"/>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 customFormat="1" ht="15" customHeight="1" x14ac:dyDescent="0.2">
      <c r="A549" s="283"/>
      <c r="B549" s="79"/>
      <c r="C549" s="284"/>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 customFormat="1" ht="15" customHeight="1" x14ac:dyDescent="0.2">
      <c r="A550" s="283"/>
      <c r="B550" s="79"/>
      <c r="C550" s="284"/>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 customFormat="1" ht="15" customHeight="1" x14ac:dyDescent="0.2">
      <c r="A551" s="283"/>
      <c r="B551" s="79"/>
      <c r="C551" s="284"/>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 customFormat="1" ht="15" customHeight="1" x14ac:dyDescent="0.2">
      <c r="A552" s="283"/>
      <c r="B552" s="79"/>
      <c r="C552" s="284"/>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 customFormat="1" ht="15" customHeight="1" x14ac:dyDescent="0.2">
      <c r="A553" s="283"/>
      <c r="B553" s="79"/>
      <c r="C553" s="284"/>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 customFormat="1" ht="15" customHeight="1" x14ac:dyDescent="0.2">
      <c r="A554" s="283"/>
      <c r="B554" s="79"/>
      <c r="C554" s="284"/>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 customFormat="1" ht="15" customHeight="1" x14ac:dyDescent="0.2">
      <c r="A555" s="283"/>
      <c r="B555" s="79"/>
      <c r="C555" s="284"/>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 customFormat="1" ht="15" customHeight="1" x14ac:dyDescent="0.2">
      <c r="A556" s="283"/>
      <c r="B556" s="79"/>
      <c r="C556" s="284"/>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 customFormat="1" ht="15" customHeight="1" x14ac:dyDescent="0.2">
      <c r="A557" s="283"/>
      <c r="B557" s="79"/>
      <c r="C557" s="284"/>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 customFormat="1" ht="15" customHeight="1" x14ac:dyDescent="0.2">
      <c r="A558" s="283"/>
      <c r="B558" s="79"/>
      <c r="C558" s="284"/>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 customFormat="1" ht="15" customHeight="1" x14ac:dyDescent="0.2">
      <c r="A559" s="283"/>
      <c r="B559" s="79"/>
      <c r="C559" s="284"/>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 customFormat="1" ht="15" customHeight="1" x14ac:dyDescent="0.2">
      <c r="A560" s="283"/>
      <c r="B560" s="79"/>
      <c r="C560" s="284"/>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 customFormat="1" ht="15" customHeight="1" x14ac:dyDescent="0.2">
      <c r="A561" s="283"/>
      <c r="B561" s="79"/>
      <c r="C561" s="284"/>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 customFormat="1" ht="15" customHeight="1" x14ac:dyDescent="0.2">
      <c r="A562" s="283"/>
      <c r="B562" s="79"/>
      <c r="C562" s="284"/>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 customFormat="1" ht="15" customHeight="1" x14ac:dyDescent="0.2">
      <c r="A563" s="283"/>
      <c r="B563" s="79"/>
      <c r="C563" s="284"/>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 customFormat="1" ht="15" customHeight="1" x14ac:dyDescent="0.2">
      <c r="A564" s="283"/>
      <c r="B564" s="79"/>
      <c r="C564" s="284"/>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 customFormat="1" ht="15" customHeight="1" x14ac:dyDescent="0.2">
      <c r="A565" s="283"/>
      <c r="B565" s="79"/>
      <c r="C565" s="284"/>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 customFormat="1" ht="15" customHeight="1" x14ac:dyDescent="0.2">
      <c r="A566" s="283"/>
      <c r="B566" s="79"/>
      <c r="C566" s="284"/>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 customFormat="1" ht="15" customHeight="1" x14ac:dyDescent="0.2">
      <c r="A567" s="283"/>
      <c r="B567" s="79"/>
      <c r="C567" s="284"/>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 customFormat="1" ht="15" customHeight="1" x14ac:dyDescent="0.2">
      <c r="A568" s="283"/>
      <c r="B568" s="79"/>
      <c r="C568" s="284"/>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 customFormat="1" ht="15" customHeight="1" x14ac:dyDescent="0.2">
      <c r="A569" s="283"/>
      <c r="B569" s="79"/>
      <c r="C569" s="284"/>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 customFormat="1" ht="15" customHeight="1" x14ac:dyDescent="0.2">
      <c r="A570" s="283"/>
      <c r="B570" s="79"/>
      <c r="C570" s="284"/>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 customFormat="1" ht="15" customHeight="1" x14ac:dyDescent="0.2">
      <c r="A571" s="283"/>
      <c r="B571" s="79"/>
      <c r="C571" s="284"/>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 customFormat="1" ht="15" customHeight="1" x14ac:dyDescent="0.2">
      <c r="A572" s="283"/>
      <c r="B572" s="79"/>
      <c r="C572" s="284"/>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 customFormat="1" ht="15" customHeight="1" x14ac:dyDescent="0.2">
      <c r="A573" s="283"/>
      <c r="B573" s="79"/>
      <c r="C573" s="284"/>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 customFormat="1" ht="15" customHeight="1" x14ac:dyDescent="0.2">
      <c r="A574" s="283"/>
      <c r="B574" s="79"/>
      <c r="C574" s="284"/>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 customFormat="1" ht="15" customHeight="1" x14ac:dyDescent="0.2">
      <c r="A575" s="283"/>
      <c r="B575" s="79"/>
      <c r="C575" s="284"/>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 customFormat="1" ht="15" customHeight="1" x14ac:dyDescent="0.2">
      <c r="A576" s="283"/>
      <c r="B576" s="79"/>
      <c r="C576" s="284"/>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 customFormat="1" ht="15" customHeight="1" x14ac:dyDescent="0.2">
      <c r="A577" s="283"/>
      <c r="B577" s="79"/>
      <c r="C577" s="284"/>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 customFormat="1" ht="15" customHeight="1" x14ac:dyDescent="0.2">
      <c r="A578" s="283"/>
      <c r="B578" s="79"/>
      <c r="C578" s="284"/>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 customFormat="1" ht="15" customHeight="1" x14ac:dyDescent="0.2">
      <c r="A579" s="283"/>
      <c r="B579" s="79"/>
      <c r="C579" s="284"/>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 customFormat="1" ht="15" customHeight="1" x14ac:dyDescent="0.2">
      <c r="A580" s="283"/>
      <c r="B580" s="79"/>
      <c r="C580" s="284"/>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 customFormat="1" ht="15" customHeight="1" x14ac:dyDescent="0.2">
      <c r="A581" s="283"/>
      <c r="B581" s="79"/>
      <c r="C581" s="284"/>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 customFormat="1" ht="15" customHeight="1" x14ac:dyDescent="0.2">
      <c r="A582" s="283"/>
      <c r="B582" s="79"/>
      <c r="C582" s="284"/>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 customFormat="1" ht="15" customHeight="1" x14ac:dyDescent="0.2">
      <c r="A583" s="283"/>
      <c r="B583" s="79"/>
      <c r="C583" s="284"/>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 customFormat="1" ht="15" customHeight="1" x14ac:dyDescent="0.2">
      <c r="A584" s="283"/>
      <c r="B584" s="79"/>
      <c r="C584" s="284"/>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 customFormat="1" ht="15" customHeight="1" x14ac:dyDescent="0.2">
      <c r="A585" s="283"/>
      <c r="B585" s="79"/>
      <c r="C585" s="284"/>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 customFormat="1" ht="15" customHeight="1" x14ac:dyDescent="0.2">
      <c r="A586" s="283"/>
      <c r="B586" s="79"/>
      <c r="C586" s="284"/>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 customFormat="1" ht="15.75" customHeight="1" x14ac:dyDescent="0.2">
      <c r="C587" s="285"/>
    </row>
    <row r="588" spans="1:23" s="1" customFormat="1" ht="15.75" customHeight="1" x14ac:dyDescent="0.2">
      <c r="C588" s="285"/>
    </row>
    <row r="589" spans="1:23" s="1" customFormat="1" ht="15.75" customHeight="1" x14ac:dyDescent="0.2">
      <c r="C589" s="285"/>
    </row>
    <row r="590" spans="1:23" s="1" customFormat="1" ht="15.75" customHeight="1" x14ac:dyDescent="0.2">
      <c r="C590" s="285"/>
    </row>
    <row r="591" spans="1:23" s="1" customFormat="1" ht="15.75" customHeight="1" x14ac:dyDescent="0.2">
      <c r="C591" s="285"/>
    </row>
    <row r="592" spans="1:23" s="1" customFormat="1" ht="15.75" customHeight="1" x14ac:dyDescent="0.2">
      <c r="C592" s="285"/>
    </row>
    <row r="593" spans="3:3" s="1" customFormat="1" ht="15.75" customHeight="1" x14ac:dyDescent="0.2">
      <c r="C593" s="285"/>
    </row>
    <row r="594" spans="3:3" s="1" customFormat="1" ht="15.75" customHeight="1" x14ac:dyDescent="0.2">
      <c r="C594" s="285"/>
    </row>
    <row r="595" spans="3:3" s="1" customFormat="1" ht="15.75" customHeight="1" x14ac:dyDescent="0.2">
      <c r="C595" s="285"/>
    </row>
    <row r="596" spans="3:3" s="1" customFormat="1" ht="15.75" customHeight="1" x14ac:dyDescent="0.2">
      <c r="C596" s="285"/>
    </row>
    <row r="597" spans="3:3" s="1" customFormat="1" ht="15.75" customHeight="1" x14ac:dyDescent="0.2">
      <c r="C597" s="285"/>
    </row>
    <row r="598" spans="3:3" s="1" customFormat="1" ht="15.75" customHeight="1" x14ac:dyDescent="0.2">
      <c r="C598" s="285"/>
    </row>
    <row r="599" spans="3:3" s="1" customFormat="1" ht="15.75" customHeight="1" x14ac:dyDescent="0.2">
      <c r="C599" s="285"/>
    </row>
    <row r="600" spans="3:3" s="1" customFormat="1" ht="15.75" customHeight="1" x14ac:dyDescent="0.2">
      <c r="C600" s="285"/>
    </row>
    <row r="601" spans="3:3" s="1" customFormat="1" ht="15.75" customHeight="1" x14ac:dyDescent="0.2">
      <c r="C601" s="285"/>
    </row>
    <row r="602" spans="3:3" s="1" customFormat="1" ht="15.75" customHeight="1" x14ac:dyDescent="0.2">
      <c r="C602" s="285"/>
    </row>
    <row r="603" spans="3:3" s="1" customFormat="1" ht="15.75" customHeight="1" x14ac:dyDescent="0.2">
      <c r="C603" s="285"/>
    </row>
    <row r="604" spans="3:3" s="1" customFormat="1" ht="15.75" customHeight="1" x14ac:dyDescent="0.2">
      <c r="C604" s="285"/>
    </row>
    <row r="605" spans="3:3" s="1" customFormat="1" ht="15.75" customHeight="1" x14ac:dyDescent="0.2">
      <c r="C605" s="285"/>
    </row>
    <row r="606" spans="3:3" s="1" customFormat="1" ht="15.75" customHeight="1" x14ac:dyDescent="0.2">
      <c r="C606" s="285"/>
    </row>
    <row r="607" spans="3:3" s="1" customFormat="1" ht="15.75" customHeight="1" x14ac:dyDescent="0.2">
      <c r="C607" s="285"/>
    </row>
    <row r="608" spans="3:3" s="1" customFormat="1" ht="15.75" customHeight="1" x14ac:dyDescent="0.2">
      <c r="C608" s="285"/>
    </row>
    <row r="609" spans="3:3" s="1" customFormat="1" ht="15.75" customHeight="1" x14ac:dyDescent="0.2">
      <c r="C609" s="285"/>
    </row>
    <row r="610" spans="3:3" s="1" customFormat="1" ht="15.75" customHeight="1" x14ac:dyDescent="0.2">
      <c r="C610" s="285"/>
    </row>
    <row r="611" spans="3:3" s="1" customFormat="1" ht="15.75" customHeight="1" x14ac:dyDescent="0.2">
      <c r="C611" s="285"/>
    </row>
    <row r="612" spans="3:3" s="1" customFormat="1" ht="15.75" customHeight="1" x14ac:dyDescent="0.2">
      <c r="C612" s="285"/>
    </row>
    <row r="613" spans="3:3" s="1" customFormat="1" ht="15.75" customHeight="1" x14ac:dyDescent="0.2">
      <c r="C613" s="285"/>
    </row>
    <row r="614" spans="3:3" s="1" customFormat="1" ht="15.75" customHeight="1" x14ac:dyDescent="0.2">
      <c r="C614" s="285"/>
    </row>
    <row r="615" spans="3:3" s="1" customFormat="1" ht="15.75" customHeight="1" x14ac:dyDescent="0.2">
      <c r="C615" s="285"/>
    </row>
    <row r="616" spans="3:3" s="1" customFormat="1" ht="15.75" customHeight="1" x14ac:dyDescent="0.2">
      <c r="C616" s="285"/>
    </row>
    <row r="617" spans="3:3" s="1" customFormat="1" ht="15.75" customHeight="1" x14ac:dyDescent="0.2">
      <c r="C617" s="285"/>
    </row>
    <row r="618" spans="3:3" s="1" customFormat="1" ht="15.75" customHeight="1" x14ac:dyDescent="0.2">
      <c r="C618" s="285"/>
    </row>
    <row r="619" spans="3:3" s="1" customFormat="1" ht="15.75" customHeight="1" x14ac:dyDescent="0.2">
      <c r="C619" s="285"/>
    </row>
    <row r="620" spans="3:3" s="1" customFormat="1" ht="15.75" customHeight="1" x14ac:dyDescent="0.2">
      <c r="C620" s="285"/>
    </row>
    <row r="621" spans="3:3" s="1" customFormat="1" ht="15.75" customHeight="1" x14ac:dyDescent="0.2">
      <c r="C621" s="285"/>
    </row>
    <row r="622" spans="3:3" s="1" customFormat="1" ht="15.75" customHeight="1" x14ac:dyDescent="0.2">
      <c r="C622" s="285"/>
    </row>
    <row r="623" spans="3:3" s="1" customFormat="1" ht="15.75" customHeight="1" x14ac:dyDescent="0.2">
      <c r="C623" s="285"/>
    </row>
    <row r="624" spans="3:3" s="1" customFormat="1" ht="15.75" customHeight="1" x14ac:dyDescent="0.2">
      <c r="C624" s="285"/>
    </row>
    <row r="625" spans="3:3" s="1" customFormat="1" ht="15.75" customHeight="1" x14ac:dyDescent="0.2">
      <c r="C625" s="285"/>
    </row>
    <row r="626" spans="3:3" s="1" customFormat="1" ht="15.75" customHeight="1" x14ac:dyDescent="0.2">
      <c r="C626" s="285"/>
    </row>
    <row r="627" spans="3:3" s="1" customFormat="1" ht="15.75" customHeight="1" x14ac:dyDescent="0.2">
      <c r="C627" s="285"/>
    </row>
    <row r="628" spans="3:3" s="1" customFormat="1" ht="15.75" customHeight="1" x14ac:dyDescent="0.2">
      <c r="C628" s="285"/>
    </row>
    <row r="629" spans="3:3" s="1" customFormat="1" ht="15.75" customHeight="1" x14ac:dyDescent="0.2">
      <c r="C629" s="285"/>
    </row>
    <row r="630" spans="3:3" s="1" customFormat="1" ht="15.75" customHeight="1" x14ac:dyDescent="0.2">
      <c r="C630" s="285"/>
    </row>
    <row r="631" spans="3:3" s="1" customFormat="1" ht="15.75" customHeight="1" x14ac:dyDescent="0.2">
      <c r="C631" s="285"/>
    </row>
    <row r="632" spans="3:3" s="1" customFormat="1" ht="15.75" customHeight="1" x14ac:dyDescent="0.2">
      <c r="C632" s="285"/>
    </row>
    <row r="633" spans="3:3" s="1" customFormat="1" ht="15.75" customHeight="1" x14ac:dyDescent="0.2">
      <c r="C633" s="285"/>
    </row>
    <row r="634" spans="3:3" s="1" customFormat="1" ht="15.75" customHeight="1" x14ac:dyDescent="0.2">
      <c r="C634" s="285"/>
    </row>
    <row r="635" spans="3:3" s="1" customFormat="1" ht="15.75" customHeight="1" x14ac:dyDescent="0.2">
      <c r="C635" s="285"/>
    </row>
    <row r="636" spans="3:3" s="1" customFormat="1" ht="15.75" customHeight="1" x14ac:dyDescent="0.2">
      <c r="C636" s="285"/>
    </row>
    <row r="637" spans="3:3" s="1" customFormat="1" ht="15.75" customHeight="1" x14ac:dyDescent="0.2">
      <c r="C637" s="285"/>
    </row>
    <row r="638" spans="3:3" s="1" customFormat="1" ht="15.75" customHeight="1" x14ac:dyDescent="0.2">
      <c r="C638" s="285"/>
    </row>
    <row r="639" spans="3:3" s="1" customFormat="1" ht="15.75" customHeight="1" x14ac:dyDescent="0.2">
      <c r="C639" s="285"/>
    </row>
    <row r="640" spans="3:3" s="1" customFormat="1" ht="15.75" customHeight="1" x14ac:dyDescent="0.2">
      <c r="C640" s="285"/>
    </row>
    <row r="641" spans="3:3" s="1" customFormat="1" ht="15.75" customHeight="1" x14ac:dyDescent="0.2">
      <c r="C641" s="285"/>
    </row>
    <row r="642" spans="3:3" s="1" customFormat="1" ht="15.75" customHeight="1" x14ac:dyDescent="0.2">
      <c r="C642" s="285"/>
    </row>
    <row r="643" spans="3:3" s="1" customFormat="1" ht="15.75" customHeight="1" x14ac:dyDescent="0.2">
      <c r="C643" s="285"/>
    </row>
    <row r="644" spans="3:3" s="1" customFormat="1" ht="15.75" customHeight="1" x14ac:dyDescent="0.2">
      <c r="C644" s="285"/>
    </row>
    <row r="645" spans="3:3" s="1" customFormat="1" ht="15.75" customHeight="1" x14ac:dyDescent="0.2">
      <c r="C645" s="285"/>
    </row>
    <row r="646" spans="3:3" s="1" customFormat="1" ht="15.75" customHeight="1" x14ac:dyDescent="0.2">
      <c r="C646" s="285"/>
    </row>
    <row r="647" spans="3:3" s="1" customFormat="1" ht="15.75" customHeight="1" x14ac:dyDescent="0.2">
      <c r="C647" s="285"/>
    </row>
    <row r="648" spans="3:3" s="1" customFormat="1" ht="15.75" customHeight="1" x14ac:dyDescent="0.2">
      <c r="C648" s="285"/>
    </row>
    <row r="649" spans="3:3" s="1" customFormat="1" ht="15.75" customHeight="1" x14ac:dyDescent="0.2">
      <c r="C649" s="285"/>
    </row>
    <row r="650" spans="3:3" s="1" customFormat="1" ht="15.75" customHeight="1" x14ac:dyDescent="0.2">
      <c r="C650" s="285"/>
    </row>
    <row r="651" spans="3:3" s="1" customFormat="1" ht="15.75" customHeight="1" x14ac:dyDescent="0.2">
      <c r="C651" s="285"/>
    </row>
    <row r="652" spans="3:3" s="1" customFormat="1" ht="15.75" customHeight="1" x14ac:dyDescent="0.2">
      <c r="C652" s="285"/>
    </row>
    <row r="653" spans="3:3" s="1" customFormat="1" ht="15.75" customHeight="1" x14ac:dyDescent="0.2">
      <c r="C653" s="285"/>
    </row>
    <row r="654" spans="3:3" s="1" customFormat="1" ht="15.75" customHeight="1" x14ac:dyDescent="0.2">
      <c r="C654" s="285"/>
    </row>
    <row r="655" spans="3:3" s="1" customFormat="1" ht="15.75" customHeight="1" x14ac:dyDescent="0.2">
      <c r="C655" s="285"/>
    </row>
    <row r="656" spans="3:3" s="1" customFormat="1" ht="15.75" customHeight="1" x14ac:dyDescent="0.2">
      <c r="C656" s="285"/>
    </row>
    <row r="657" spans="3:3" s="1" customFormat="1" ht="15.75" customHeight="1" x14ac:dyDescent="0.2">
      <c r="C657" s="285"/>
    </row>
    <row r="658" spans="3:3" s="1" customFormat="1" ht="15.75" customHeight="1" x14ac:dyDescent="0.2">
      <c r="C658" s="285"/>
    </row>
    <row r="659" spans="3:3" s="1" customFormat="1" ht="15.75" customHeight="1" x14ac:dyDescent="0.2">
      <c r="C659" s="285"/>
    </row>
    <row r="660" spans="3:3" s="1" customFormat="1" ht="15.75" customHeight="1" x14ac:dyDescent="0.2">
      <c r="C660" s="285"/>
    </row>
    <row r="661" spans="3:3" s="1" customFormat="1" ht="15.75" customHeight="1" x14ac:dyDescent="0.2">
      <c r="C661" s="285"/>
    </row>
    <row r="662" spans="3:3" s="1" customFormat="1" ht="15.75" customHeight="1" x14ac:dyDescent="0.2">
      <c r="C662" s="285"/>
    </row>
    <row r="663" spans="3:3" s="1" customFormat="1" ht="15.75" customHeight="1" x14ac:dyDescent="0.2">
      <c r="C663" s="285"/>
    </row>
    <row r="664" spans="3:3" s="1" customFormat="1" ht="15.75" customHeight="1" x14ac:dyDescent="0.2">
      <c r="C664" s="285"/>
    </row>
    <row r="665" spans="3:3" s="1" customFormat="1" ht="15.75" customHeight="1" x14ac:dyDescent="0.2">
      <c r="C665" s="285"/>
    </row>
    <row r="666" spans="3:3" s="1" customFormat="1" ht="15.75" customHeight="1" x14ac:dyDescent="0.2">
      <c r="C666" s="285"/>
    </row>
    <row r="667" spans="3:3" s="1" customFormat="1" ht="15.75" customHeight="1" x14ac:dyDescent="0.2">
      <c r="C667" s="285"/>
    </row>
    <row r="668" spans="3:3" s="1" customFormat="1" ht="15.75" customHeight="1" x14ac:dyDescent="0.2">
      <c r="C668" s="285"/>
    </row>
    <row r="669" spans="3:3" s="1" customFormat="1" ht="15.75" customHeight="1" x14ac:dyDescent="0.2">
      <c r="C669" s="285"/>
    </row>
    <row r="670" spans="3:3" s="1" customFormat="1" ht="15.75" customHeight="1" x14ac:dyDescent="0.2">
      <c r="C670" s="285"/>
    </row>
    <row r="671" spans="3:3" s="1" customFormat="1" ht="15.75" customHeight="1" x14ac:dyDescent="0.2">
      <c r="C671" s="285"/>
    </row>
    <row r="672" spans="3:3" s="1" customFormat="1" ht="15.75" customHeight="1" x14ac:dyDescent="0.2">
      <c r="C672" s="285"/>
    </row>
    <row r="673" spans="3:3" s="1" customFormat="1" ht="15.75" customHeight="1" x14ac:dyDescent="0.2">
      <c r="C673" s="285"/>
    </row>
    <row r="674" spans="3:3" s="1" customFormat="1" ht="15.75" customHeight="1" x14ac:dyDescent="0.2">
      <c r="C674" s="285"/>
    </row>
    <row r="675" spans="3:3" s="1" customFormat="1" ht="15.75" customHeight="1" x14ac:dyDescent="0.2">
      <c r="C675" s="285"/>
    </row>
    <row r="676" spans="3:3" s="1" customFormat="1" ht="15.75" customHeight="1" x14ac:dyDescent="0.2">
      <c r="C676" s="285"/>
    </row>
    <row r="677" spans="3:3" s="1" customFormat="1" ht="15.75" customHeight="1" x14ac:dyDescent="0.2">
      <c r="C677" s="285"/>
    </row>
    <row r="678" spans="3:3" s="1" customFormat="1" ht="15.75" customHeight="1" x14ac:dyDescent="0.2">
      <c r="C678" s="285"/>
    </row>
    <row r="679" spans="3:3" s="1" customFormat="1" ht="15.75" customHeight="1" x14ac:dyDescent="0.2">
      <c r="C679" s="285"/>
    </row>
    <row r="680" spans="3:3" s="1" customFormat="1" ht="15.75" customHeight="1" x14ac:dyDescent="0.2">
      <c r="C680" s="285"/>
    </row>
    <row r="681" spans="3:3" s="1" customFormat="1" ht="15.75" customHeight="1" x14ac:dyDescent="0.2">
      <c r="C681" s="285"/>
    </row>
    <row r="682" spans="3:3" s="1" customFormat="1" ht="15.75" customHeight="1" x14ac:dyDescent="0.2">
      <c r="C682" s="285"/>
    </row>
    <row r="683" spans="3:3" s="1" customFormat="1" ht="15.75" customHeight="1" x14ac:dyDescent="0.2">
      <c r="C683" s="285"/>
    </row>
    <row r="684" spans="3:3" s="1" customFormat="1" ht="15.75" customHeight="1" x14ac:dyDescent="0.2">
      <c r="C684" s="285"/>
    </row>
    <row r="685" spans="3:3" s="1" customFormat="1" ht="15.75" customHeight="1" x14ac:dyDescent="0.2">
      <c r="C685" s="285"/>
    </row>
    <row r="686" spans="3:3" s="1" customFormat="1" ht="15.75" customHeight="1" x14ac:dyDescent="0.2">
      <c r="C686" s="285"/>
    </row>
    <row r="687" spans="3:3" s="1" customFormat="1" ht="15.75" customHeight="1" x14ac:dyDescent="0.2">
      <c r="C687" s="285"/>
    </row>
    <row r="688" spans="3:3" s="1" customFormat="1" ht="15.75" customHeight="1" x14ac:dyDescent="0.2">
      <c r="C688" s="285"/>
    </row>
    <row r="689" spans="3:3" s="1" customFormat="1" ht="15.75" customHeight="1" x14ac:dyDescent="0.2">
      <c r="C689" s="285"/>
    </row>
    <row r="690" spans="3:3" s="1" customFormat="1" ht="15.75" customHeight="1" x14ac:dyDescent="0.2">
      <c r="C690" s="285"/>
    </row>
    <row r="691" spans="3:3" s="1" customFormat="1" ht="15.75" customHeight="1" x14ac:dyDescent="0.2">
      <c r="C691" s="285"/>
    </row>
    <row r="692" spans="3:3" s="1" customFormat="1" ht="15.75" customHeight="1" x14ac:dyDescent="0.2">
      <c r="C692" s="285"/>
    </row>
    <row r="693" spans="3:3" s="1" customFormat="1" ht="15.75" customHeight="1" x14ac:dyDescent="0.2">
      <c r="C693" s="285"/>
    </row>
    <row r="694" spans="3:3" s="1" customFormat="1" ht="15.75" customHeight="1" x14ac:dyDescent="0.2">
      <c r="C694" s="285"/>
    </row>
    <row r="695" spans="3:3" s="1" customFormat="1" ht="15.75" customHeight="1" x14ac:dyDescent="0.2">
      <c r="C695" s="285"/>
    </row>
    <row r="696" spans="3:3" s="1" customFormat="1" ht="15.75" customHeight="1" x14ac:dyDescent="0.2">
      <c r="C696" s="285"/>
    </row>
    <row r="697" spans="3:3" s="1" customFormat="1" ht="15.75" customHeight="1" x14ac:dyDescent="0.2">
      <c r="C697" s="285"/>
    </row>
    <row r="698" spans="3:3" s="1" customFormat="1" ht="15.75" customHeight="1" x14ac:dyDescent="0.2">
      <c r="C698" s="285"/>
    </row>
    <row r="699" spans="3:3" s="1" customFormat="1" ht="15.75" customHeight="1" x14ac:dyDescent="0.2">
      <c r="C699" s="285"/>
    </row>
    <row r="700" spans="3:3" s="1" customFormat="1" ht="15.75" customHeight="1" x14ac:dyDescent="0.2">
      <c r="C700" s="285"/>
    </row>
    <row r="701" spans="3:3" s="1" customFormat="1" ht="15.75" customHeight="1" x14ac:dyDescent="0.2">
      <c r="C701" s="285"/>
    </row>
    <row r="702" spans="3:3" s="1" customFormat="1" ht="15.75" customHeight="1" x14ac:dyDescent="0.2">
      <c r="C702" s="285"/>
    </row>
    <row r="703" spans="3:3" s="1" customFormat="1" ht="15.75" customHeight="1" x14ac:dyDescent="0.2">
      <c r="C703" s="285"/>
    </row>
    <row r="704" spans="3:3" s="1" customFormat="1" ht="15.75" customHeight="1" x14ac:dyDescent="0.2">
      <c r="C704" s="285"/>
    </row>
    <row r="705" spans="3:3" s="1" customFormat="1" ht="15.75" customHeight="1" x14ac:dyDescent="0.2">
      <c r="C705" s="285"/>
    </row>
    <row r="706" spans="3:3" s="1" customFormat="1" ht="15.75" customHeight="1" x14ac:dyDescent="0.2">
      <c r="C706" s="285"/>
    </row>
    <row r="707" spans="3:3" s="1" customFormat="1" ht="15.75" customHeight="1" x14ac:dyDescent="0.2">
      <c r="C707" s="285"/>
    </row>
    <row r="708" spans="3:3" s="1" customFormat="1" ht="15.75" customHeight="1" x14ac:dyDescent="0.2">
      <c r="C708" s="285"/>
    </row>
    <row r="709" spans="3:3" s="1" customFormat="1" ht="15.75" customHeight="1" x14ac:dyDescent="0.2">
      <c r="C709" s="285"/>
    </row>
    <row r="710" spans="3:3" s="1" customFormat="1" ht="15.75" customHeight="1" x14ac:dyDescent="0.2">
      <c r="C710" s="285"/>
    </row>
    <row r="711" spans="3:3" s="1" customFormat="1" ht="15.75" customHeight="1" x14ac:dyDescent="0.2">
      <c r="C711" s="285"/>
    </row>
    <row r="712" spans="3:3" s="1" customFormat="1" ht="15.75" customHeight="1" x14ac:dyDescent="0.2">
      <c r="C712" s="285"/>
    </row>
    <row r="713" spans="3:3" s="1" customFormat="1" ht="15.75" customHeight="1" x14ac:dyDescent="0.2">
      <c r="C713" s="285"/>
    </row>
    <row r="714" spans="3:3" s="1" customFormat="1" ht="15.75" customHeight="1" x14ac:dyDescent="0.2">
      <c r="C714" s="285"/>
    </row>
    <row r="715" spans="3:3" s="1" customFormat="1" ht="15.75" customHeight="1" x14ac:dyDescent="0.2">
      <c r="C715" s="285"/>
    </row>
    <row r="716" spans="3:3" s="1" customFormat="1" ht="15.75" customHeight="1" x14ac:dyDescent="0.2">
      <c r="C716" s="285"/>
    </row>
    <row r="717" spans="3:3" s="1" customFormat="1" ht="15.75" customHeight="1" x14ac:dyDescent="0.2">
      <c r="C717" s="285"/>
    </row>
    <row r="718" spans="3:3" s="1" customFormat="1" ht="15.75" customHeight="1" x14ac:dyDescent="0.2">
      <c r="C718" s="285"/>
    </row>
    <row r="719" spans="3:3" s="1" customFormat="1" ht="15.75" customHeight="1" x14ac:dyDescent="0.2">
      <c r="C719" s="285"/>
    </row>
    <row r="720" spans="3:3" s="1" customFormat="1" ht="15.75" customHeight="1" x14ac:dyDescent="0.2">
      <c r="C720" s="285"/>
    </row>
    <row r="721" spans="3:3" s="1" customFormat="1" ht="15.75" customHeight="1" x14ac:dyDescent="0.2">
      <c r="C721" s="285"/>
    </row>
    <row r="722" spans="3:3" s="1" customFormat="1" ht="15.75" customHeight="1" x14ac:dyDescent="0.2">
      <c r="C722" s="285"/>
    </row>
    <row r="723" spans="3:3" s="1" customFormat="1" ht="15.75" customHeight="1" x14ac:dyDescent="0.2">
      <c r="C723" s="285"/>
    </row>
    <row r="724" spans="3:3" s="1" customFormat="1" ht="15.75" customHeight="1" x14ac:dyDescent="0.2">
      <c r="C724" s="285"/>
    </row>
    <row r="725" spans="3:3" s="1" customFormat="1" ht="15.75" customHeight="1" x14ac:dyDescent="0.2">
      <c r="C725" s="285"/>
    </row>
    <row r="726" spans="3:3" s="1" customFormat="1" ht="15.75" customHeight="1" x14ac:dyDescent="0.2">
      <c r="C726" s="285"/>
    </row>
    <row r="727" spans="3:3" s="1" customFormat="1" ht="15.75" customHeight="1" x14ac:dyDescent="0.2">
      <c r="C727" s="285"/>
    </row>
    <row r="728" spans="3:3" s="1" customFormat="1" ht="15.75" customHeight="1" x14ac:dyDescent="0.2">
      <c r="C728" s="285"/>
    </row>
    <row r="729" spans="3:3" s="1" customFormat="1" ht="15.75" customHeight="1" x14ac:dyDescent="0.2">
      <c r="C729" s="285"/>
    </row>
    <row r="730" spans="3:3" s="1" customFormat="1" ht="15.75" customHeight="1" x14ac:dyDescent="0.2">
      <c r="C730" s="285"/>
    </row>
    <row r="731" spans="3:3" s="1" customFormat="1" ht="15.75" customHeight="1" x14ac:dyDescent="0.2">
      <c r="C731" s="285"/>
    </row>
    <row r="732" spans="3:3" s="1" customFormat="1" ht="15.75" customHeight="1" x14ac:dyDescent="0.2">
      <c r="C732" s="285"/>
    </row>
    <row r="733" spans="3:3" s="1" customFormat="1" ht="15.75" customHeight="1" x14ac:dyDescent="0.2">
      <c r="C733" s="285"/>
    </row>
    <row r="734" spans="3:3" s="1" customFormat="1" ht="15.75" customHeight="1" x14ac:dyDescent="0.2">
      <c r="C734" s="285"/>
    </row>
    <row r="735" spans="3:3" s="1" customFormat="1" ht="15.75" customHeight="1" x14ac:dyDescent="0.2">
      <c r="C735" s="285"/>
    </row>
    <row r="736" spans="3:3" s="1" customFormat="1" ht="15.75" customHeight="1" x14ac:dyDescent="0.2">
      <c r="C736" s="285"/>
    </row>
    <row r="737" spans="3:3" s="1" customFormat="1" ht="15.75" customHeight="1" x14ac:dyDescent="0.2">
      <c r="C737" s="285"/>
    </row>
    <row r="738" spans="3:3" s="1" customFormat="1" ht="15.75" customHeight="1" x14ac:dyDescent="0.2">
      <c r="C738" s="285"/>
    </row>
    <row r="739" spans="3:3" s="1" customFormat="1" ht="15.75" customHeight="1" x14ac:dyDescent="0.2">
      <c r="C739" s="285"/>
    </row>
    <row r="740" spans="3:3" s="1" customFormat="1" ht="15.75" customHeight="1" x14ac:dyDescent="0.2">
      <c r="C740" s="285"/>
    </row>
    <row r="741" spans="3:3" s="1" customFormat="1" ht="15.75" customHeight="1" x14ac:dyDescent="0.2">
      <c r="C741" s="285"/>
    </row>
    <row r="742" spans="3:3" s="1" customFormat="1" ht="15.75" customHeight="1" x14ac:dyDescent="0.2">
      <c r="C742" s="285"/>
    </row>
    <row r="743" spans="3:3" s="1" customFormat="1" ht="15.75" customHeight="1" x14ac:dyDescent="0.2">
      <c r="C743" s="285"/>
    </row>
    <row r="744" spans="3:3" s="1" customFormat="1" ht="15.75" customHeight="1" x14ac:dyDescent="0.2">
      <c r="C744" s="285"/>
    </row>
    <row r="745" spans="3:3" s="1" customFormat="1" ht="15.75" customHeight="1" x14ac:dyDescent="0.2">
      <c r="C745" s="285"/>
    </row>
    <row r="746" spans="3:3" s="1" customFormat="1" ht="15.75" customHeight="1" x14ac:dyDescent="0.2">
      <c r="C746" s="285"/>
    </row>
    <row r="747" spans="3:3" s="1" customFormat="1" ht="15.75" customHeight="1" x14ac:dyDescent="0.2">
      <c r="C747" s="285"/>
    </row>
    <row r="748" spans="3:3" s="1" customFormat="1" ht="15.75" customHeight="1" x14ac:dyDescent="0.2">
      <c r="C748" s="285"/>
    </row>
    <row r="749" spans="3:3" s="1" customFormat="1" ht="15.75" customHeight="1" x14ac:dyDescent="0.2">
      <c r="C749" s="285"/>
    </row>
    <row r="750" spans="3:3" s="1" customFormat="1" ht="15.75" customHeight="1" x14ac:dyDescent="0.2">
      <c r="C750" s="285"/>
    </row>
    <row r="751" spans="3:3" s="1" customFormat="1" ht="15.75" customHeight="1" x14ac:dyDescent="0.2">
      <c r="C751" s="285"/>
    </row>
    <row r="752" spans="3:3" s="1" customFormat="1" ht="15.75" customHeight="1" x14ac:dyDescent="0.2">
      <c r="C752" s="285"/>
    </row>
    <row r="753" spans="3:3" s="1" customFormat="1" ht="15.75" customHeight="1" x14ac:dyDescent="0.2">
      <c r="C753" s="285"/>
    </row>
    <row r="754" spans="3:3" s="1" customFormat="1" ht="15.75" customHeight="1" x14ac:dyDescent="0.2">
      <c r="C754" s="285"/>
    </row>
    <row r="755" spans="3:3" s="1" customFormat="1" ht="15.75" customHeight="1" x14ac:dyDescent="0.2">
      <c r="C755" s="285"/>
    </row>
    <row r="756" spans="3:3" s="1" customFormat="1" ht="15.75" customHeight="1" x14ac:dyDescent="0.2">
      <c r="C756" s="285"/>
    </row>
    <row r="757" spans="3:3" s="1" customFormat="1" ht="15.75" customHeight="1" x14ac:dyDescent="0.2">
      <c r="C757" s="285"/>
    </row>
    <row r="758" spans="3:3" s="1" customFormat="1" ht="15.75" customHeight="1" x14ac:dyDescent="0.2">
      <c r="C758" s="285"/>
    </row>
    <row r="759" spans="3:3" s="1" customFormat="1" ht="15.75" customHeight="1" x14ac:dyDescent="0.2">
      <c r="C759" s="285"/>
    </row>
    <row r="760" spans="3:3" s="1" customFormat="1" ht="15.75" customHeight="1" x14ac:dyDescent="0.2">
      <c r="C760" s="285"/>
    </row>
    <row r="761" spans="3:3" s="1" customFormat="1" ht="15.75" customHeight="1" x14ac:dyDescent="0.2">
      <c r="C761" s="285"/>
    </row>
    <row r="762" spans="3:3" s="1" customFormat="1" ht="15.75" customHeight="1" x14ac:dyDescent="0.2">
      <c r="C762" s="285"/>
    </row>
    <row r="763" spans="3:3" s="1" customFormat="1" ht="15.75" customHeight="1" x14ac:dyDescent="0.2">
      <c r="C763" s="285"/>
    </row>
    <row r="764" spans="3:3" s="1" customFormat="1" ht="15.75" customHeight="1" x14ac:dyDescent="0.2">
      <c r="C764" s="285"/>
    </row>
    <row r="765" spans="3:3" s="1" customFormat="1" ht="15.75" customHeight="1" x14ac:dyDescent="0.2">
      <c r="C765" s="285"/>
    </row>
    <row r="766" spans="3:3" s="1" customFormat="1" ht="15.75" customHeight="1" x14ac:dyDescent="0.2">
      <c r="C766" s="285"/>
    </row>
    <row r="767" spans="3:3" s="1" customFormat="1" ht="15.75" customHeight="1" x14ac:dyDescent="0.2">
      <c r="C767" s="285"/>
    </row>
    <row r="768" spans="3:3" s="1" customFormat="1" ht="15.75" customHeight="1" x14ac:dyDescent="0.2">
      <c r="C768" s="285"/>
    </row>
    <row r="769" spans="3:3" s="1" customFormat="1" ht="15.75" customHeight="1" x14ac:dyDescent="0.2">
      <c r="C769" s="285"/>
    </row>
    <row r="770" spans="3:3" s="1" customFormat="1" ht="15.75" customHeight="1" x14ac:dyDescent="0.2">
      <c r="C770" s="285"/>
    </row>
    <row r="771" spans="3:3" s="1" customFormat="1" ht="15.75" customHeight="1" x14ac:dyDescent="0.2">
      <c r="C771" s="285"/>
    </row>
    <row r="772" spans="3:3" s="1" customFormat="1" ht="15.75" customHeight="1" x14ac:dyDescent="0.2">
      <c r="C772" s="285"/>
    </row>
    <row r="773" spans="3:3" s="1" customFormat="1" ht="15.75" customHeight="1" x14ac:dyDescent="0.2">
      <c r="C773" s="285"/>
    </row>
    <row r="774" spans="3:3" s="1" customFormat="1" ht="15.75" customHeight="1" x14ac:dyDescent="0.2">
      <c r="C774" s="285"/>
    </row>
    <row r="775" spans="3:3" s="1" customFormat="1" ht="15.75" customHeight="1" x14ac:dyDescent="0.2">
      <c r="C775" s="285"/>
    </row>
    <row r="776" spans="3:3" s="1" customFormat="1" ht="15.75" customHeight="1" x14ac:dyDescent="0.2">
      <c r="C776" s="285"/>
    </row>
    <row r="777" spans="3:3" s="1" customFormat="1" ht="15.75" customHeight="1" x14ac:dyDescent="0.2">
      <c r="C777" s="285"/>
    </row>
    <row r="778" spans="3:3" s="1" customFormat="1" ht="15.75" customHeight="1" x14ac:dyDescent="0.2">
      <c r="C778" s="285"/>
    </row>
    <row r="779" spans="3:3" s="1" customFormat="1" ht="15.75" customHeight="1" x14ac:dyDescent="0.2">
      <c r="C779" s="285"/>
    </row>
    <row r="780" spans="3:3" s="1" customFormat="1" ht="15.75" customHeight="1" x14ac:dyDescent="0.2">
      <c r="C780" s="285"/>
    </row>
    <row r="781" spans="3:3" s="1" customFormat="1" ht="15.75" customHeight="1" x14ac:dyDescent="0.2">
      <c r="C781" s="285"/>
    </row>
    <row r="782" spans="3:3" s="1" customFormat="1" ht="15.75" customHeight="1" x14ac:dyDescent="0.2">
      <c r="C782" s="285"/>
    </row>
    <row r="783" spans="3:3" s="1" customFormat="1" ht="15.75" customHeight="1" x14ac:dyDescent="0.2">
      <c r="C783" s="285"/>
    </row>
    <row r="784" spans="3:3" s="1" customFormat="1" ht="15.75" customHeight="1" x14ac:dyDescent="0.2">
      <c r="C784" s="285"/>
    </row>
    <row r="785" spans="3:3" s="1" customFormat="1" ht="15.75" customHeight="1" x14ac:dyDescent="0.2">
      <c r="C785" s="285"/>
    </row>
    <row r="786" spans="3:3" s="1" customFormat="1" ht="15.75" customHeight="1" x14ac:dyDescent="0.2">
      <c r="C786" s="285"/>
    </row>
    <row r="787" spans="3:3" s="1" customFormat="1" ht="15.75" customHeight="1" x14ac:dyDescent="0.2">
      <c r="C787" s="285"/>
    </row>
    <row r="788" spans="3:3" s="1" customFormat="1" ht="15.75" customHeight="1" x14ac:dyDescent="0.2">
      <c r="C788" s="285"/>
    </row>
    <row r="789" spans="3:3" s="1" customFormat="1" ht="15.75" customHeight="1" x14ac:dyDescent="0.2">
      <c r="C789" s="285"/>
    </row>
    <row r="790" spans="3:3" s="1" customFormat="1" ht="15.75" customHeight="1" x14ac:dyDescent="0.2">
      <c r="C790" s="285"/>
    </row>
    <row r="791" spans="3:3" s="1" customFormat="1" ht="15.75" customHeight="1" x14ac:dyDescent="0.2">
      <c r="C791" s="285"/>
    </row>
    <row r="792" spans="3:3" s="1" customFormat="1" ht="15.75" customHeight="1" x14ac:dyDescent="0.2">
      <c r="C792" s="285"/>
    </row>
    <row r="793" spans="3:3" s="1" customFormat="1" ht="15.75" customHeight="1" x14ac:dyDescent="0.2">
      <c r="C793" s="285"/>
    </row>
    <row r="794" spans="3:3" s="1" customFormat="1" ht="15.75" customHeight="1" x14ac:dyDescent="0.2">
      <c r="C794" s="285"/>
    </row>
    <row r="795" spans="3:3" s="1" customFormat="1" ht="15.75" customHeight="1" x14ac:dyDescent="0.2">
      <c r="C795" s="285"/>
    </row>
    <row r="796" spans="3:3" s="1" customFormat="1" ht="15.75" customHeight="1" x14ac:dyDescent="0.2">
      <c r="C796" s="285"/>
    </row>
    <row r="797" spans="3:3" s="1" customFormat="1" ht="15.75" customHeight="1" x14ac:dyDescent="0.2">
      <c r="C797" s="285"/>
    </row>
    <row r="798" spans="3:3" s="1" customFormat="1" ht="15.75" customHeight="1" x14ac:dyDescent="0.2">
      <c r="C798" s="285"/>
    </row>
    <row r="799" spans="3:3" s="1" customFormat="1" ht="15.75" customHeight="1" x14ac:dyDescent="0.2">
      <c r="C799" s="285"/>
    </row>
    <row r="800" spans="3:3" s="1" customFormat="1" ht="15.75" customHeight="1" x14ac:dyDescent="0.2">
      <c r="C800" s="285"/>
    </row>
    <row r="801" spans="3:3" s="1" customFormat="1" ht="15.75" customHeight="1" x14ac:dyDescent="0.2">
      <c r="C801" s="285"/>
    </row>
    <row r="802" spans="3:3" s="1" customFormat="1" ht="15.75" customHeight="1" x14ac:dyDescent="0.2">
      <c r="C802" s="285"/>
    </row>
    <row r="803" spans="3:3" s="1" customFormat="1" ht="15.75" customHeight="1" x14ac:dyDescent="0.2">
      <c r="C803" s="285"/>
    </row>
    <row r="804" spans="3:3" s="1" customFormat="1" ht="15.75" customHeight="1" x14ac:dyDescent="0.2">
      <c r="C804" s="285"/>
    </row>
    <row r="805" spans="3:3" s="1" customFormat="1" ht="15.75" customHeight="1" x14ac:dyDescent="0.2">
      <c r="C805" s="285"/>
    </row>
    <row r="806" spans="3:3" s="1" customFormat="1" ht="15.75" customHeight="1" x14ac:dyDescent="0.2">
      <c r="C806" s="285"/>
    </row>
    <row r="807" spans="3:3" s="1" customFormat="1" ht="15.75" customHeight="1" x14ac:dyDescent="0.2">
      <c r="C807" s="285"/>
    </row>
    <row r="808" spans="3:3" s="1" customFormat="1" ht="15.75" customHeight="1" x14ac:dyDescent="0.2">
      <c r="C808" s="285"/>
    </row>
    <row r="809" spans="3:3" s="1" customFormat="1" ht="15.75" customHeight="1" x14ac:dyDescent="0.2">
      <c r="C809" s="285"/>
    </row>
    <row r="810" spans="3:3" s="1" customFormat="1" ht="15.75" customHeight="1" x14ac:dyDescent="0.2">
      <c r="C810" s="285"/>
    </row>
    <row r="811" spans="3:3" s="1" customFormat="1" ht="15.75" customHeight="1" x14ac:dyDescent="0.2">
      <c r="C811" s="285"/>
    </row>
    <row r="812" spans="3:3" s="1" customFormat="1" ht="15.75" customHeight="1" x14ac:dyDescent="0.2">
      <c r="C812" s="285"/>
    </row>
    <row r="813" spans="3:3" s="1" customFormat="1" ht="15.75" customHeight="1" x14ac:dyDescent="0.2">
      <c r="C813" s="285"/>
    </row>
    <row r="814" spans="3:3" s="1" customFormat="1" ht="15.75" customHeight="1" x14ac:dyDescent="0.2">
      <c r="C814" s="285"/>
    </row>
    <row r="815" spans="3:3" s="1" customFormat="1" ht="15.75" customHeight="1" x14ac:dyDescent="0.2">
      <c r="C815" s="285"/>
    </row>
    <row r="816" spans="3:3" s="1" customFormat="1" ht="15.75" customHeight="1" x14ac:dyDescent="0.2">
      <c r="C816" s="285"/>
    </row>
    <row r="817" spans="3:3" s="1" customFormat="1" ht="15.75" customHeight="1" x14ac:dyDescent="0.2">
      <c r="C817" s="285"/>
    </row>
    <row r="818" spans="3:3" s="1" customFormat="1" ht="15.75" customHeight="1" x14ac:dyDescent="0.2">
      <c r="C818" s="285"/>
    </row>
    <row r="819" spans="3:3" s="1" customFormat="1" ht="15.75" customHeight="1" x14ac:dyDescent="0.2">
      <c r="C819" s="285"/>
    </row>
    <row r="820" spans="3:3" s="1" customFormat="1" ht="15.75" customHeight="1" x14ac:dyDescent="0.2">
      <c r="C820" s="285"/>
    </row>
    <row r="821" spans="3:3" s="1" customFormat="1" ht="15.75" customHeight="1" x14ac:dyDescent="0.2">
      <c r="C821" s="285"/>
    </row>
    <row r="822" spans="3:3" s="1" customFormat="1" ht="15.75" customHeight="1" x14ac:dyDescent="0.2">
      <c r="C822" s="285"/>
    </row>
    <row r="823" spans="3:3" s="1" customFormat="1" ht="15.75" customHeight="1" x14ac:dyDescent="0.2">
      <c r="C823" s="285"/>
    </row>
    <row r="824" spans="3:3" s="1" customFormat="1" ht="15.75" customHeight="1" x14ac:dyDescent="0.2">
      <c r="C824" s="285"/>
    </row>
    <row r="825" spans="3:3" s="1" customFormat="1" ht="15.75" customHeight="1" x14ac:dyDescent="0.2">
      <c r="C825" s="285"/>
    </row>
    <row r="826" spans="3:3" s="1" customFormat="1" ht="15.75" customHeight="1" x14ac:dyDescent="0.2">
      <c r="C826" s="285"/>
    </row>
    <row r="827" spans="3:3" s="1" customFormat="1" ht="15.75" customHeight="1" x14ac:dyDescent="0.2">
      <c r="C827" s="285"/>
    </row>
    <row r="828" spans="3:3" s="1" customFormat="1" ht="15.75" customHeight="1" x14ac:dyDescent="0.2">
      <c r="C828" s="285"/>
    </row>
    <row r="829" spans="3:3" s="1" customFormat="1" ht="15.75" customHeight="1" x14ac:dyDescent="0.2">
      <c r="C829" s="285"/>
    </row>
    <row r="830" spans="3:3" s="1" customFormat="1" ht="15.75" customHeight="1" x14ac:dyDescent="0.2">
      <c r="C830" s="285"/>
    </row>
    <row r="831" spans="3:3" s="1" customFormat="1" ht="15.75" customHeight="1" x14ac:dyDescent="0.2">
      <c r="C831" s="285"/>
    </row>
    <row r="832" spans="3:3" s="1" customFormat="1" ht="15.75" customHeight="1" x14ac:dyDescent="0.2">
      <c r="C832" s="285"/>
    </row>
    <row r="833" spans="3:3" s="1" customFormat="1" ht="15.75" customHeight="1" x14ac:dyDescent="0.2">
      <c r="C833" s="285"/>
    </row>
    <row r="834" spans="3:3" s="1" customFormat="1" ht="15.75" customHeight="1" x14ac:dyDescent="0.2">
      <c r="C834" s="285"/>
    </row>
    <row r="835" spans="3:3" s="1" customFormat="1" ht="15.75" customHeight="1" x14ac:dyDescent="0.2">
      <c r="C835" s="285"/>
    </row>
    <row r="836" spans="3:3" s="1" customFormat="1" ht="15.75" customHeight="1" x14ac:dyDescent="0.2">
      <c r="C836" s="285"/>
    </row>
    <row r="837" spans="3:3" s="1" customFormat="1" ht="15.75" customHeight="1" x14ac:dyDescent="0.2">
      <c r="C837" s="285"/>
    </row>
    <row r="838" spans="3:3" s="1" customFormat="1" ht="15.75" customHeight="1" x14ac:dyDescent="0.2">
      <c r="C838" s="285"/>
    </row>
    <row r="839" spans="3:3" s="1" customFormat="1" ht="15.75" customHeight="1" x14ac:dyDescent="0.2">
      <c r="C839" s="285"/>
    </row>
    <row r="840" spans="3:3" s="1" customFormat="1" ht="15.75" customHeight="1" x14ac:dyDescent="0.2">
      <c r="C840" s="285"/>
    </row>
    <row r="841" spans="3:3" s="1" customFormat="1" ht="15.75" customHeight="1" x14ac:dyDescent="0.2">
      <c r="C841" s="285"/>
    </row>
    <row r="842" spans="3:3" s="1" customFormat="1" ht="15.75" customHeight="1" x14ac:dyDescent="0.2">
      <c r="C842" s="285"/>
    </row>
    <row r="843" spans="3:3" s="1" customFormat="1" ht="15.75" customHeight="1" x14ac:dyDescent="0.2">
      <c r="C843" s="285"/>
    </row>
    <row r="844" spans="3:3" s="1" customFormat="1" ht="15.75" customHeight="1" x14ac:dyDescent="0.2">
      <c r="C844" s="285"/>
    </row>
    <row r="845" spans="3:3" s="1" customFormat="1" ht="15.75" customHeight="1" x14ac:dyDescent="0.2">
      <c r="C845" s="285"/>
    </row>
    <row r="846" spans="3:3" s="1" customFormat="1" ht="15.75" customHeight="1" x14ac:dyDescent="0.2">
      <c r="C846" s="285"/>
    </row>
    <row r="847" spans="3:3" s="1" customFormat="1" ht="15.75" customHeight="1" x14ac:dyDescent="0.2">
      <c r="C847" s="285"/>
    </row>
    <row r="848" spans="3:3" s="1" customFormat="1" ht="15.75" customHeight="1" x14ac:dyDescent="0.2">
      <c r="C848" s="285"/>
    </row>
    <row r="849" spans="3:3" s="1" customFormat="1" ht="15.75" customHeight="1" x14ac:dyDescent="0.2">
      <c r="C849" s="285"/>
    </row>
    <row r="850" spans="3:3" s="1" customFormat="1" ht="15.75" customHeight="1" x14ac:dyDescent="0.2">
      <c r="C850" s="285"/>
    </row>
    <row r="851" spans="3:3" s="1" customFormat="1" ht="15.75" customHeight="1" x14ac:dyDescent="0.2">
      <c r="C851" s="285"/>
    </row>
    <row r="852" spans="3:3" s="1" customFormat="1" ht="15.75" customHeight="1" x14ac:dyDescent="0.2">
      <c r="C852" s="285"/>
    </row>
    <row r="853" spans="3:3" s="1" customFormat="1" ht="15.75" customHeight="1" x14ac:dyDescent="0.2">
      <c r="C853" s="285"/>
    </row>
    <row r="854" spans="3:3" s="1" customFormat="1" ht="15.75" customHeight="1" x14ac:dyDescent="0.2">
      <c r="C854" s="285"/>
    </row>
    <row r="855" spans="3:3" s="1" customFormat="1" ht="15.75" customHeight="1" x14ac:dyDescent="0.2">
      <c r="C855" s="285"/>
    </row>
    <row r="856" spans="3:3" s="1" customFormat="1" ht="15.75" customHeight="1" x14ac:dyDescent="0.2">
      <c r="C856" s="285"/>
    </row>
    <row r="857" spans="3:3" s="1" customFormat="1" ht="15.75" customHeight="1" x14ac:dyDescent="0.2">
      <c r="C857" s="285"/>
    </row>
    <row r="858" spans="3:3" s="1" customFormat="1" ht="15.75" customHeight="1" x14ac:dyDescent="0.2">
      <c r="C858" s="285"/>
    </row>
    <row r="859" spans="3:3" s="1" customFormat="1" ht="15.75" customHeight="1" x14ac:dyDescent="0.2">
      <c r="C859" s="285"/>
    </row>
    <row r="860" spans="3:3" s="1" customFormat="1" ht="15.75" customHeight="1" x14ac:dyDescent="0.2">
      <c r="C860" s="285"/>
    </row>
    <row r="861" spans="3:3" s="1" customFormat="1" ht="15.75" customHeight="1" x14ac:dyDescent="0.2">
      <c r="C861" s="285"/>
    </row>
    <row r="862" spans="3:3" s="1" customFormat="1" ht="15.75" customHeight="1" x14ac:dyDescent="0.2">
      <c r="C862" s="285"/>
    </row>
    <row r="863" spans="3:3" s="1" customFormat="1" ht="15.75" customHeight="1" x14ac:dyDescent="0.2">
      <c r="C863" s="285"/>
    </row>
    <row r="864" spans="3:3" s="1" customFormat="1" ht="15.75" customHeight="1" x14ac:dyDescent="0.2">
      <c r="C864" s="285"/>
    </row>
    <row r="865" spans="3:3" s="1" customFormat="1" ht="15.75" customHeight="1" x14ac:dyDescent="0.2">
      <c r="C865" s="285"/>
    </row>
    <row r="866" spans="3:3" s="1" customFormat="1" ht="15.75" customHeight="1" x14ac:dyDescent="0.2">
      <c r="C866" s="285"/>
    </row>
    <row r="867" spans="3:3" s="1" customFormat="1" ht="15.75" customHeight="1" x14ac:dyDescent="0.2">
      <c r="C867" s="285"/>
    </row>
    <row r="868" spans="3:3" s="1" customFormat="1" ht="15.75" customHeight="1" x14ac:dyDescent="0.2">
      <c r="C868" s="285"/>
    </row>
    <row r="869" spans="3:3" s="1" customFormat="1" ht="15.75" customHeight="1" x14ac:dyDescent="0.2">
      <c r="C869" s="285"/>
    </row>
    <row r="870" spans="3:3" s="1" customFormat="1" ht="15.75" customHeight="1" x14ac:dyDescent="0.2">
      <c r="C870" s="285"/>
    </row>
    <row r="871" spans="3:3" s="1" customFormat="1" ht="15.75" customHeight="1" x14ac:dyDescent="0.2">
      <c r="C871" s="285"/>
    </row>
    <row r="872" spans="3:3" s="1" customFormat="1" ht="15.75" customHeight="1" x14ac:dyDescent="0.2">
      <c r="C872" s="285"/>
    </row>
    <row r="873" spans="3:3" s="1" customFormat="1" ht="15.75" customHeight="1" x14ac:dyDescent="0.2">
      <c r="C873" s="285"/>
    </row>
    <row r="874" spans="3:3" s="1" customFormat="1" ht="15.75" customHeight="1" x14ac:dyDescent="0.2">
      <c r="C874" s="285"/>
    </row>
    <row r="875" spans="3:3" s="1" customFormat="1" ht="15.75" customHeight="1" x14ac:dyDescent="0.2">
      <c r="C875" s="285"/>
    </row>
    <row r="876" spans="3:3" s="1" customFormat="1" ht="15.75" customHeight="1" x14ac:dyDescent="0.2">
      <c r="C876" s="285"/>
    </row>
    <row r="877" spans="3:3" s="1" customFormat="1" ht="15.75" customHeight="1" x14ac:dyDescent="0.2">
      <c r="C877" s="285"/>
    </row>
    <row r="878" spans="3:3" s="1" customFormat="1" ht="15.75" customHeight="1" x14ac:dyDescent="0.2">
      <c r="C878" s="285"/>
    </row>
    <row r="879" spans="3:3" s="1" customFormat="1" ht="15.75" customHeight="1" x14ac:dyDescent="0.2">
      <c r="C879" s="285"/>
    </row>
    <row r="880" spans="3:3" s="1" customFormat="1" ht="15.75" customHeight="1" x14ac:dyDescent="0.2">
      <c r="C880" s="285"/>
    </row>
    <row r="881" spans="3:3" s="1" customFormat="1" ht="15.75" customHeight="1" x14ac:dyDescent="0.2">
      <c r="C881" s="285"/>
    </row>
    <row r="882" spans="3:3" s="1" customFormat="1" ht="15.75" customHeight="1" x14ac:dyDescent="0.2">
      <c r="C882" s="285"/>
    </row>
    <row r="883" spans="3:3" s="1" customFormat="1" ht="15.75" customHeight="1" x14ac:dyDescent="0.2">
      <c r="C883" s="285"/>
    </row>
    <row r="884" spans="3:3" s="1" customFormat="1" ht="15.75" customHeight="1" x14ac:dyDescent="0.2">
      <c r="C884" s="285"/>
    </row>
    <row r="885" spans="3:3" s="1" customFormat="1" ht="15.75" customHeight="1" x14ac:dyDescent="0.2">
      <c r="C885" s="285"/>
    </row>
    <row r="886" spans="3:3" s="1" customFormat="1" ht="15.75" customHeight="1" x14ac:dyDescent="0.2">
      <c r="C886" s="285"/>
    </row>
    <row r="887" spans="3:3" s="1" customFormat="1" ht="15.75" customHeight="1" x14ac:dyDescent="0.2">
      <c r="C887" s="285"/>
    </row>
    <row r="888" spans="3:3" s="1" customFormat="1" ht="15.75" customHeight="1" x14ac:dyDescent="0.2">
      <c r="C888" s="285"/>
    </row>
    <row r="889" spans="3:3" s="1" customFormat="1" ht="15.75" customHeight="1" x14ac:dyDescent="0.2">
      <c r="C889" s="285"/>
    </row>
    <row r="890" spans="3:3" s="1" customFormat="1" ht="15.75" customHeight="1" x14ac:dyDescent="0.2">
      <c r="C890" s="285"/>
    </row>
    <row r="891" spans="3:3" s="1" customFormat="1" ht="15.75" customHeight="1" x14ac:dyDescent="0.2">
      <c r="C891" s="285"/>
    </row>
    <row r="892" spans="3:3" s="1" customFormat="1" ht="15.75" customHeight="1" x14ac:dyDescent="0.2">
      <c r="C892" s="285"/>
    </row>
    <row r="893" spans="3:3" s="1" customFormat="1" ht="15.75" customHeight="1" x14ac:dyDescent="0.2">
      <c r="C893" s="285"/>
    </row>
    <row r="894" spans="3:3" s="1" customFormat="1" ht="15.75" customHeight="1" x14ac:dyDescent="0.2">
      <c r="C894" s="285"/>
    </row>
    <row r="895" spans="3:3" s="1" customFormat="1" ht="15.75" customHeight="1" x14ac:dyDescent="0.2">
      <c r="C895" s="285"/>
    </row>
    <row r="896" spans="3:3" s="1" customFormat="1" ht="15.75" customHeight="1" x14ac:dyDescent="0.2">
      <c r="C896" s="285"/>
    </row>
    <row r="897" spans="3:3" s="1" customFormat="1" ht="15.75" customHeight="1" x14ac:dyDescent="0.2">
      <c r="C897" s="285"/>
    </row>
    <row r="898" spans="3:3" s="1" customFormat="1" ht="15.75" customHeight="1" x14ac:dyDescent="0.2">
      <c r="C898" s="285"/>
    </row>
    <row r="899" spans="3:3" s="1" customFormat="1" ht="15.75" customHeight="1" x14ac:dyDescent="0.2">
      <c r="C899" s="285"/>
    </row>
    <row r="900" spans="3:3" s="1" customFormat="1" ht="15.75" customHeight="1" x14ac:dyDescent="0.2">
      <c r="C900" s="285"/>
    </row>
    <row r="901" spans="3:3" s="1" customFormat="1" ht="15.75" customHeight="1" x14ac:dyDescent="0.2">
      <c r="C901" s="285"/>
    </row>
    <row r="902" spans="3:3" s="1" customFormat="1" ht="15.75" customHeight="1" x14ac:dyDescent="0.2">
      <c r="C902" s="285"/>
    </row>
    <row r="903" spans="3:3" s="1" customFormat="1" ht="15.75" customHeight="1" x14ac:dyDescent="0.2">
      <c r="C903" s="285"/>
    </row>
    <row r="904" spans="3:3" s="1" customFormat="1" ht="15.75" customHeight="1" x14ac:dyDescent="0.2">
      <c r="C904" s="285"/>
    </row>
    <row r="905" spans="3:3" s="1" customFormat="1" ht="15.75" customHeight="1" x14ac:dyDescent="0.2">
      <c r="C905" s="285"/>
    </row>
    <row r="906" spans="3:3" s="1" customFormat="1" ht="15.75" customHeight="1" x14ac:dyDescent="0.2">
      <c r="C906" s="285"/>
    </row>
    <row r="907" spans="3:3" s="1" customFormat="1" ht="15.75" customHeight="1" x14ac:dyDescent="0.2">
      <c r="C907" s="285"/>
    </row>
    <row r="908" spans="3:3" s="1" customFormat="1" ht="15.75" customHeight="1" x14ac:dyDescent="0.2">
      <c r="C908" s="285"/>
    </row>
    <row r="909" spans="3:3" s="1" customFormat="1" ht="15.75" customHeight="1" x14ac:dyDescent="0.2">
      <c r="C909" s="285"/>
    </row>
    <row r="910" spans="3:3" s="1" customFormat="1" ht="15.75" customHeight="1" x14ac:dyDescent="0.2">
      <c r="C910" s="285"/>
    </row>
    <row r="911" spans="3:3" s="1" customFormat="1" ht="15.75" customHeight="1" x14ac:dyDescent="0.2">
      <c r="C911" s="285"/>
    </row>
    <row r="912" spans="3:3" s="1" customFormat="1" ht="15.75" customHeight="1" x14ac:dyDescent="0.2">
      <c r="C912" s="285"/>
    </row>
    <row r="913" spans="3:3" s="1" customFormat="1" ht="15.75" customHeight="1" x14ac:dyDescent="0.2">
      <c r="C913" s="285"/>
    </row>
    <row r="914" spans="3:3" s="1" customFormat="1" ht="15.75" customHeight="1" x14ac:dyDescent="0.2">
      <c r="C914" s="285"/>
    </row>
    <row r="915" spans="3:3" s="1" customFormat="1" ht="15.75" customHeight="1" x14ac:dyDescent="0.2">
      <c r="C915" s="285"/>
    </row>
    <row r="916" spans="3:3" s="1" customFormat="1" ht="15.75" customHeight="1" x14ac:dyDescent="0.2">
      <c r="C916" s="285"/>
    </row>
    <row r="917" spans="3:3" s="1" customFormat="1" ht="15.75" customHeight="1" x14ac:dyDescent="0.2">
      <c r="C917" s="285"/>
    </row>
    <row r="918" spans="3:3" s="1" customFormat="1" ht="15.75" customHeight="1" x14ac:dyDescent="0.2">
      <c r="C918" s="285"/>
    </row>
    <row r="919" spans="3:3" s="1" customFormat="1" ht="15.75" customHeight="1" x14ac:dyDescent="0.2">
      <c r="C919" s="285"/>
    </row>
    <row r="920" spans="3:3" s="1" customFormat="1" ht="15.75" customHeight="1" x14ac:dyDescent="0.2">
      <c r="C920" s="285"/>
    </row>
    <row r="921" spans="3:3" s="1" customFormat="1" ht="15.75" customHeight="1" x14ac:dyDescent="0.2">
      <c r="C921" s="285"/>
    </row>
    <row r="922" spans="3:3" s="1" customFormat="1" ht="15.75" customHeight="1" x14ac:dyDescent="0.2">
      <c r="C922" s="285"/>
    </row>
    <row r="923" spans="3:3" s="1" customFormat="1" ht="15.75" customHeight="1" x14ac:dyDescent="0.2">
      <c r="C923" s="285"/>
    </row>
    <row r="924" spans="3:3" s="1" customFormat="1" ht="15.75" customHeight="1" x14ac:dyDescent="0.2">
      <c r="C924" s="285"/>
    </row>
    <row r="925" spans="3:3" s="1" customFormat="1" ht="15.75" customHeight="1" x14ac:dyDescent="0.2">
      <c r="C925" s="285"/>
    </row>
    <row r="926" spans="3:3" s="1" customFormat="1" ht="15.75" customHeight="1" x14ac:dyDescent="0.2">
      <c r="C926" s="285"/>
    </row>
    <row r="927" spans="3:3" s="1" customFormat="1" ht="15.75" customHeight="1" x14ac:dyDescent="0.2">
      <c r="C927" s="285"/>
    </row>
    <row r="928" spans="3:3" s="1" customFormat="1" ht="15.75" customHeight="1" x14ac:dyDescent="0.2">
      <c r="C928" s="285"/>
    </row>
    <row r="929" spans="3:3" s="1" customFormat="1" ht="15.75" customHeight="1" x14ac:dyDescent="0.2">
      <c r="C929" s="285"/>
    </row>
    <row r="930" spans="3:3" s="1" customFormat="1" ht="15.75" customHeight="1" x14ac:dyDescent="0.2">
      <c r="C930" s="285"/>
    </row>
    <row r="931" spans="3:3" s="1" customFormat="1" ht="15.75" customHeight="1" x14ac:dyDescent="0.2">
      <c r="C931" s="285"/>
    </row>
    <row r="932" spans="3:3" s="1" customFormat="1" ht="15.75" customHeight="1" x14ac:dyDescent="0.2">
      <c r="C932" s="285"/>
    </row>
    <row r="933" spans="3:3" s="1" customFormat="1" ht="15.75" customHeight="1" x14ac:dyDescent="0.2">
      <c r="C933" s="285"/>
    </row>
    <row r="934" spans="3:3" s="1" customFormat="1" ht="15.75" customHeight="1" x14ac:dyDescent="0.2">
      <c r="C934" s="285"/>
    </row>
    <row r="935" spans="3:3" s="1" customFormat="1" ht="15.75" customHeight="1" x14ac:dyDescent="0.2">
      <c r="C935" s="285"/>
    </row>
    <row r="936" spans="3:3" s="1" customFormat="1" ht="15.75" customHeight="1" x14ac:dyDescent="0.2">
      <c r="C936" s="285"/>
    </row>
    <row r="937" spans="3:3" s="1" customFormat="1" ht="15.75" customHeight="1" x14ac:dyDescent="0.2">
      <c r="C937" s="285"/>
    </row>
    <row r="938" spans="3:3" s="1" customFormat="1" ht="15.75" customHeight="1" x14ac:dyDescent="0.2">
      <c r="C938" s="285"/>
    </row>
    <row r="939" spans="3:3" s="1" customFormat="1" ht="15.75" customHeight="1" x14ac:dyDescent="0.2">
      <c r="C939" s="285"/>
    </row>
    <row r="940" spans="3:3" s="1" customFormat="1" ht="15.75" customHeight="1" x14ac:dyDescent="0.2">
      <c r="C940" s="285"/>
    </row>
    <row r="941" spans="3:3" s="1" customFormat="1" ht="15.75" customHeight="1" x14ac:dyDescent="0.2">
      <c r="C941" s="285"/>
    </row>
    <row r="942" spans="3:3" s="1" customFormat="1" ht="15.75" customHeight="1" x14ac:dyDescent="0.2">
      <c r="C942" s="285"/>
    </row>
    <row r="943" spans="3:3" s="1" customFormat="1" ht="15.75" customHeight="1" x14ac:dyDescent="0.2">
      <c r="C943" s="285"/>
    </row>
    <row r="944" spans="3:3" s="1" customFormat="1" ht="15.75" customHeight="1" x14ac:dyDescent="0.2">
      <c r="C944" s="285"/>
    </row>
    <row r="945" spans="3:3" s="1" customFormat="1" ht="15.75" customHeight="1" x14ac:dyDescent="0.2">
      <c r="C945" s="285"/>
    </row>
    <row r="946" spans="3:3" s="1" customFormat="1" ht="15.75" customHeight="1" x14ac:dyDescent="0.2">
      <c r="C946" s="285"/>
    </row>
    <row r="947" spans="3:3" s="1" customFormat="1" ht="15.75" customHeight="1" x14ac:dyDescent="0.2">
      <c r="C947" s="285"/>
    </row>
    <row r="948" spans="3:3" s="1" customFormat="1" ht="15.75" customHeight="1" x14ac:dyDescent="0.2">
      <c r="C948" s="285"/>
    </row>
    <row r="949" spans="3:3" s="1" customFormat="1" ht="15.75" customHeight="1" x14ac:dyDescent="0.2">
      <c r="C949" s="285"/>
    </row>
    <row r="950" spans="3:3" s="1" customFormat="1" ht="15.75" customHeight="1" x14ac:dyDescent="0.2">
      <c r="C950" s="285"/>
    </row>
    <row r="951" spans="3:3" s="1" customFormat="1" ht="15.75" customHeight="1" x14ac:dyDescent="0.2">
      <c r="C951" s="285"/>
    </row>
    <row r="952" spans="3:3" s="1" customFormat="1" ht="15.75" customHeight="1" x14ac:dyDescent="0.2">
      <c r="C952" s="285"/>
    </row>
    <row r="953" spans="3:3" s="1" customFormat="1" ht="15.75" customHeight="1" x14ac:dyDescent="0.2">
      <c r="C953" s="285"/>
    </row>
    <row r="954" spans="3:3" s="1" customFormat="1" ht="15.75" customHeight="1" x14ac:dyDescent="0.2">
      <c r="C954" s="285"/>
    </row>
    <row r="955" spans="3:3" s="1" customFormat="1" ht="15.75" customHeight="1" x14ac:dyDescent="0.2">
      <c r="C955" s="285"/>
    </row>
    <row r="956" spans="3:3" s="1" customFormat="1" ht="15.75" customHeight="1" x14ac:dyDescent="0.2">
      <c r="C956" s="285"/>
    </row>
    <row r="957" spans="3:3" s="1" customFormat="1" ht="15.75" customHeight="1" x14ac:dyDescent="0.2">
      <c r="C957" s="285"/>
    </row>
    <row r="958" spans="3:3" s="1" customFormat="1" ht="15.75" customHeight="1" x14ac:dyDescent="0.2">
      <c r="C958" s="285"/>
    </row>
    <row r="959" spans="3:3" s="1" customFormat="1" ht="15.75" customHeight="1" x14ac:dyDescent="0.2">
      <c r="C959" s="285"/>
    </row>
    <row r="960" spans="3:3" s="1" customFormat="1" ht="15.75" customHeight="1" x14ac:dyDescent="0.2">
      <c r="C960" s="285"/>
    </row>
    <row r="961" spans="3:3" s="1" customFormat="1" ht="15.75" customHeight="1" x14ac:dyDescent="0.2">
      <c r="C961" s="285"/>
    </row>
    <row r="962" spans="3:3" s="1" customFormat="1" ht="15.75" customHeight="1" x14ac:dyDescent="0.2">
      <c r="C962" s="285"/>
    </row>
    <row r="963" spans="3:3" s="1" customFormat="1" ht="15.75" customHeight="1" x14ac:dyDescent="0.2">
      <c r="C963" s="285"/>
    </row>
    <row r="964" spans="3:3" s="1" customFormat="1" ht="15.75" customHeight="1" x14ac:dyDescent="0.2">
      <c r="C964" s="285"/>
    </row>
    <row r="965" spans="3:3" s="1" customFormat="1" ht="15.75" customHeight="1" x14ac:dyDescent="0.2">
      <c r="C965" s="285"/>
    </row>
    <row r="966" spans="3:3" s="1" customFormat="1" ht="15.75" customHeight="1" x14ac:dyDescent="0.2">
      <c r="C966" s="285"/>
    </row>
    <row r="967" spans="3:3" s="1" customFormat="1" ht="15.75" customHeight="1" x14ac:dyDescent="0.2">
      <c r="C967" s="285"/>
    </row>
    <row r="968" spans="3:3" s="1" customFormat="1" ht="15.75" customHeight="1" x14ac:dyDescent="0.2">
      <c r="C968" s="285"/>
    </row>
    <row r="969" spans="3:3" s="1" customFormat="1" ht="15.75" customHeight="1" x14ac:dyDescent="0.2">
      <c r="C969" s="285"/>
    </row>
    <row r="970" spans="3:3" s="1" customFormat="1" ht="15.75" customHeight="1" x14ac:dyDescent="0.2">
      <c r="C970" s="285"/>
    </row>
    <row r="971" spans="3:3" s="1" customFormat="1" ht="15.75" customHeight="1" x14ac:dyDescent="0.2">
      <c r="C971" s="285"/>
    </row>
    <row r="972" spans="3:3" s="1" customFormat="1" ht="15.75" customHeight="1" x14ac:dyDescent="0.2">
      <c r="C972" s="285"/>
    </row>
    <row r="973" spans="3:3" s="1" customFormat="1" ht="15.75" customHeight="1" x14ac:dyDescent="0.2">
      <c r="C973" s="285"/>
    </row>
    <row r="974" spans="3:3" s="1" customFormat="1" ht="15.75" customHeight="1" x14ac:dyDescent="0.2">
      <c r="C974" s="285"/>
    </row>
    <row r="975" spans="3:3" s="1" customFormat="1" ht="15.75" customHeight="1" x14ac:dyDescent="0.2">
      <c r="C975" s="285"/>
    </row>
    <row r="976" spans="3:3" s="1" customFormat="1" ht="15.75" customHeight="1" x14ac:dyDescent="0.2">
      <c r="C976" s="285"/>
    </row>
    <row r="977" spans="3:3" s="1" customFormat="1" ht="15.75" customHeight="1" x14ac:dyDescent="0.2">
      <c r="C977" s="285"/>
    </row>
    <row r="978" spans="3:3" s="1" customFormat="1" ht="15.75" customHeight="1" x14ac:dyDescent="0.2">
      <c r="C978" s="285"/>
    </row>
    <row r="979" spans="3:3" s="1" customFormat="1" ht="15.75" customHeight="1" x14ac:dyDescent="0.2">
      <c r="C979" s="285"/>
    </row>
    <row r="980" spans="3:3" s="1" customFormat="1" ht="15.75" customHeight="1" x14ac:dyDescent="0.2">
      <c r="C980" s="285"/>
    </row>
    <row r="981" spans="3:3" s="1" customFormat="1" ht="15.75" customHeight="1" x14ac:dyDescent="0.2">
      <c r="C981" s="285"/>
    </row>
    <row r="982" spans="3:3" s="1" customFormat="1" ht="15.75" customHeight="1" x14ac:dyDescent="0.2">
      <c r="C982" s="285"/>
    </row>
    <row r="983" spans="3:3" s="1" customFormat="1" ht="15.75" customHeight="1" x14ac:dyDescent="0.2">
      <c r="C983" s="285"/>
    </row>
    <row r="984" spans="3:3" s="1" customFormat="1" ht="15.75" customHeight="1" x14ac:dyDescent="0.2">
      <c r="C984" s="285"/>
    </row>
    <row r="985" spans="3:3" s="1" customFormat="1" ht="15.75" customHeight="1" x14ac:dyDescent="0.2">
      <c r="C985" s="285"/>
    </row>
    <row r="986" spans="3:3" s="1" customFormat="1" ht="15.75" customHeight="1" x14ac:dyDescent="0.2">
      <c r="C986" s="285"/>
    </row>
    <row r="987" spans="3:3" s="1" customFormat="1" ht="15.75" customHeight="1" x14ac:dyDescent="0.2">
      <c r="C987" s="285"/>
    </row>
    <row r="988" spans="3:3" s="1" customFormat="1" ht="15.75" customHeight="1" x14ac:dyDescent="0.2">
      <c r="C988" s="285"/>
    </row>
    <row r="989" spans="3:3" s="1" customFormat="1" ht="15.75" customHeight="1" x14ac:dyDescent="0.2">
      <c r="C989" s="285"/>
    </row>
    <row r="990" spans="3:3" s="1" customFormat="1" ht="15.75" customHeight="1" x14ac:dyDescent="0.2">
      <c r="C990" s="285"/>
    </row>
    <row r="991" spans="3:3" s="1" customFormat="1" ht="15.75" customHeight="1" x14ac:dyDescent="0.2">
      <c r="C991" s="285"/>
    </row>
    <row r="992" spans="3:3" s="1" customFormat="1" ht="15.75" customHeight="1" x14ac:dyDescent="0.2">
      <c r="C992" s="285"/>
    </row>
    <row r="993" spans="3:3" s="1" customFormat="1" ht="15.75" customHeight="1" x14ac:dyDescent="0.2">
      <c r="C993" s="285"/>
    </row>
    <row r="994" spans="3:3" s="1" customFormat="1" ht="15.75" customHeight="1" x14ac:dyDescent="0.2">
      <c r="C994" s="285"/>
    </row>
    <row r="995" spans="3:3" s="1" customFormat="1" ht="15.75" customHeight="1" x14ac:dyDescent="0.2">
      <c r="C995" s="285"/>
    </row>
    <row r="996" spans="3:3" s="1" customFormat="1" ht="15.75" customHeight="1" x14ac:dyDescent="0.2">
      <c r="C996" s="285"/>
    </row>
    <row r="997" spans="3:3" s="1" customFormat="1" ht="15.75" customHeight="1" x14ac:dyDescent="0.2">
      <c r="C997" s="285"/>
    </row>
    <row r="998" spans="3:3" s="1" customFormat="1" ht="15.75" customHeight="1" x14ac:dyDescent="0.2">
      <c r="C998" s="285"/>
    </row>
    <row r="999" spans="3:3" s="1" customFormat="1" ht="15.75" customHeight="1" x14ac:dyDescent="0.2">
      <c r="C999" s="285"/>
    </row>
    <row r="1000" spans="3:3" s="1" customFormat="1" ht="15.75" customHeight="1" x14ac:dyDescent="0.2">
      <c r="C1000" s="285"/>
    </row>
    <row r="1001" spans="3:3" s="1" customFormat="1" ht="15.75" customHeight="1" x14ac:dyDescent="0.2">
      <c r="C1001" s="285"/>
    </row>
    <row r="1002" spans="3:3" s="1" customFormat="1" ht="15.75" customHeight="1" x14ac:dyDescent="0.2">
      <c r="C1002" s="285"/>
    </row>
    <row r="1003" spans="3:3" s="1" customFormat="1" ht="15.75" customHeight="1" x14ac:dyDescent="0.2">
      <c r="C1003" s="285"/>
    </row>
    <row r="1004" spans="3:3" s="1" customFormat="1" ht="15.75" customHeight="1" x14ac:dyDescent="0.2">
      <c r="C1004" s="285"/>
    </row>
    <row r="1005" spans="3:3" s="1" customFormat="1" ht="15.75" customHeight="1" x14ac:dyDescent="0.2">
      <c r="C1005" s="285"/>
    </row>
    <row r="1006" spans="3:3" s="1" customFormat="1" ht="15.75" customHeight="1" x14ac:dyDescent="0.2">
      <c r="C1006" s="285"/>
    </row>
    <row r="1007" spans="3:3" s="1" customFormat="1" ht="15.75" customHeight="1" x14ac:dyDescent="0.2">
      <c r="C1007" s="285"/>
    </row>
    <row r="1008" spans="3:3" s="1" customFormat="1" ht="15.75" customHeight="1" x14ac:dyDescent="0.2">
      <c r="C1008" s="285"/>
    </row>
    <row r="1009" spans="3:3" s="1" customFormat="1" ht="15.75" customHeight="1" x14ac:dyDescent="0.2">
      <c r="C1009" s="285"/>
    </row>
    <row r="1010" spans="3:3" s="1" customFormat="1" ht="15.75" customHeight="1" x14ac:dyDescent="0.2">
      <c r="C1010" s="285"/>
    </row>
    <row r="1011" spans="3:3" s="1" customFormat="1" ht="15.75" customHeight="1" x14ac:dyDescent="0.2">
      <c r="C1011" s="285"/>
    </row>
    <row r="1012" spans="3:3" s="1" customFormat="1" ht="15.75" customHeight="1" x14ac:dyDescent="0.2">
      <c r="C1012" s="285"/>
    </row>
    <row r="1013" spans="3:3" s="1" customFormat="1" ht="15.75" customHeight="1" x14ac:dyDescent="0.2">
      <c r="C1013" s="285"/>
    </row>
    <row r="1014" spans="3:3" s="1" customFormat="1" ht="15.75" customHeight="1" x14ac:dyDescent="0.2">
      <c r="C1014" s="285"/>
    </row>
    <row r="1015" spans="3:3" s="1" customFormat="1" ht="15.75" customHeight="1" x14ac:dyDescent="0.2">
      <c r="C1015" s="285"/>
    </row>
    <row r="1016" spans="3:3" s="1" customFormat="1" ht="15.75" customHeight="1" x14ac:dyDescent="0.2">
      <c r="C1016" s="285"/>
    </row>
    <row r="1017" spans="3:3" s="1" customFormat="1" ht="15.75" customHeight="1" x14ac:dyDescent="0.2">
      <c r="C1017" s="285"/>
    </row>
    <row r="1018" spans="3:3" s="1" customFormat="1" ht="15.75" customHeight="1" x14ac:dyDescent="0.2">
      <c r="C1018" s="285"/>
    </row>
    <row r="1019" spans="3:3" s="1" customFormat="1" ht="15.75" customHeight="1" x14ac:dyDescent="0.2">
      <c r="C1019" s="285"/>
    </row>
    <row r="1020" spans="3:3" s="1" customFormat="1" ht="15.75" customHeight="1" x14ac:dyDescent="0.2">
      <c r="C1020" s="285"/>
    </row>
    <row r="1021" spans="3:3" s="1" customFormat="1" ht="15.75" customHeight="1" x14ac:dyDescent="0.2">
      <c r="C1021" s="285"/>
    </row>
    <row r="1022" spans="3:3" s="1" customFormat="1" ht="15.75" customHeight="1" x14ac:dyDescent="0.2">
      <c r="C1022" s="285"/>
    </row>
    <row r="1023" spans="3:3" s="1" customFormat="1" ht="15.75" customHeight="1" x14ac:dyDescent="0.2">
      <c r="C1023" s="285"/>
    </row>
    <row r="1024" spans="3:3" s="1" customFormat="1" ht="15.75" customHeight="1" x14ac:dyDescent="0.2">
      <c r="C1024" s="285"/>
    </row>
    <row r="1025" spans="3:3" s="1" customFormat="1" ht="15.75" customHeight="1" x14ac:dyDescent="0.2">
      <c r="C1025" s="285"/>
    </row>
    <row r="1026" spans="3:3" s="1" customFormat="1" ht="15.75" customHeight="1" x14ac:dyDescent="0.2">
      <c r="C1026" s="285"/>
    </row>
    <row r="1027" spans="3:3" s="1" customFormat="1" ht="15.75" customHeight="1" x14ac:dyDescent="0.2">
      <c r="C1027" s="285"/>
    </row>
    <row r="1028" spans="3:3" s="1" customFormat="1" ht="15.75" customHeight="1" x14ac:dyDescent="0.2">
      <c r="C1028" s="285"/>
    </row>
    <row r="1029" spans="3:3" s="1" customFormat="1" ht="15.75" customHeight="1" x14ac:dyDescent="0.2">
      <c r="C1029" s="285"/>
    </row>
    <row r="1030" spans="3:3" s="1" customFormat="1" ht="15.75" customHeight="1" x14ac:dyDescent="0.2">
      <c r="C1030" s="285"/>
    </row>
    <row r="1031" spans="3:3" s="1" customFormat="1" ht="15.75" customHeight="1" x14ac:dyDescent="0.2">
      <c r="C1031" s="285"/>
    </row>
    <row r="1032" spans="3:3" s="1" customFormat="1" ht="15.75" customHeight="1" x14ac:dyDescent="0.2">
      <c r="C1032" s="285"/>
    </row>
    <row r="1033" spans="3:3" s="1" customFormat="1" ht="15.75" customHeight="1" x14ac:dyDescent="0.2">
      <c r="C1033" s="285"/>
    </row>
    <row r="1034" spans="3:3" s="1" customFormat="1" ht="15.75" customHeight="1" x14ac:dyDescent="0.2">
      <c r="C1034" s="285"/>
    </row>
    <row r="1035" spans="3:3" s="1" customFormat="1" ht="15.75" customHeight="1" x14ac:dyDescent="0.2">
      <c r="C1035" s="285"/>
    </row>
    <row r="1036" spans="3:3" s="1" customFormat="1" ht="15.75" customHeight="1" x14ac:dyDescent="0.2">
      <c r="C1036" s="285"/>
    </row>
    <row r="1037" spans="3:3" s="1" customFormat="1" ht="15.75" customHeight="1" x14ac:dyDescent="0.2">
      <c r="C1037" s="285"/>
    </row>
    <row r="1038" spans="3:3" s="1" customFormat="1" ht="15.75" customHeight="1" x14ac:dyDescent="0.2">
      <c r="C1038" s="285"/>
    </row>
    <row r="1039" spans="3:3" s="1" customFormat="1" ht="15.75" customHeight="1" x14ac:dyDescent="0.2">
      <c r="C1039" s="285"/>
    </row>
    <row r="1040" spans="3:3" s="1" customFormat="1" ht="15.75" customHeight="1" x14ac:dyDescent="0.2">
      <c r="C1040" s="285"/>
    </row>
    <row r="1041" spans="3:3" s="1" customFormat="1" ht="15.75" customHeight="1" x14ac:dyDescent="0.2">
      <c r="C1041" s="285"/>
    </row>
    <row r="1042" spans="3:3" s="1" customFormat="1" ht="15.75" customHeight="1" x14ac:dyDescent="0.2">
      <c r="C1042" s="285"/>
    </row>
    <row r="1043" spans="3:3" s="1" customFormat="1" ht="15.75" customHeight="1" x14ac:dyDescent="0.2">
      <c r="C1043" s="285"/>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8" customWidth="1"/>
    <col min="2" max="2" width="60.7109375" style="216" customWidth="1"/>
    <col min="3" max="3" width="12.7109375" style="208"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09" t="s">
        <v>56</v>
      </c>
      <c r="B1" s="181"/>
      <c r="C1" s="109" t="s">
        <v>33</v>
      </c>
      <c r="D1" s="182"/>
      <c r="E1" s="109" t="s">
        <v>58</v>
      </c>
      <c r="F1" s="183"/>
    </row>
    <row r="2" spans="1:25" s="1" customFormat="1" ht="50.1" customHeight="1" x14ac:dyDescent="0.2">
      <c r="A2" s="342" t="s">
        <v>2761</v>
      </c>
      <c r="B2" s="339"/>
      <c r="C2" s="339"/>
      <c r="D2" s="339"/>
      <c r="E2" s="339"/>
      <c r="F2" s="339"/>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2762</v>
      </c>
      <c r="B3" s="124" t="s">
        <v>43</v>
      </c>
      <c r="C3" s="117" t="s">
        <v>44</v>
      </c>
      <c r="D3" s="124" t="s">
        <v>45</v>
      </c>
      <c r="E3" s="124"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09" t="s">
        <v>62</v>
      </c>
      <c r="D4" s="209">
        <v>4</v>
      </c>
      <c r="E4" s="91">
        <v>5</v>
      </c>
      <c r="F4" s="90">
        <v>6</v>
      </c>
      <c r="G4" s="184"/>
      <c r="H4" s="184"/>
      <c r="I4" s="184"/>
      <c r="J4" s="184"/>
      <c r="K4" s="184"/>
      <c r="L4" s="184"/>
      <c r="M4" s="184"/>
      <c r="N4" s="184"/>
      <c r="O4" s="184"/>
      <c r="P4" s="184"/>
      <c r="Q4" s="184"/>
      <c r="R4" s="184"/>
      <c r="S4" s="184"/>
      <c r="T4" s="184"/>
      <c r="U4" s="184"/>
      <c r="V4" s="184"/>
      <c r="W4" s="184"/>
      <c r="X4" s="184"/>
      <c r="Y4" s="184"/>
    </row>
    <row r="5" spans="1:25" s="1" customFormat="1" ht="12.75" customHeight="1" x14ac:dyDescent="0.2">
      <c r="A5" s="35" t="s">
        <v>2045</v>
      </c>
      <c r="B5" s="212" t="s">
        <v>2763</v>
      </c>
      <c r="C5" s="55" t="s">
        <v>2045</v>
      </c>
      <c r="D5" s="213">
        <f>D6+D10+D13+SUM(D17:D21)</f>
        <v>0</v>
      </c>
      <c r="E5" s="213">
        <f>E6+E10+E13+SUM(E17:E21)</f>
        <v>0</v>
      </c>
      <c r="F5" s="214" t="str">
        <f t="shared" ref="F5:F36" si="0">IF(D5&gt;0,IF(E5/D5&gt;=100,"&gt;&gt;100",E5/D5*100),"-")</f>
        <v>-</v>
      </c>
      <c r="G5" s="26"/>
      <c r="H5" s="26"/>
      <c r="I5" s="26"/>
      <c r="J5" s="26"/>
      <c r="K5" s="26"/>
      <c r="L5" s="26"/>
      <c r="M5" s="26"/>
      <c r="N5" s="26"/>
      <c r="O5" s="26"/>
      <c r="P5" s="26"/>
      <c r="Q5" s="26"/>
      <c r="R5" s="26"/>
      <c r="S5" s="26"/>
      <c r="T5" s="26"/>
      <c r="U5" s="26"/>
      <c r="V5" s="26"/>
      <c r="W5" s="26"/>
      <c r="X5" s="26"/>
      <c r="Y5" s="26"/>
    </row>
    <row r="6" spans="1:25" s="1" customFormat="1" ht="22.9" customHeight="1" x14ac:dyDescent="0.2">
      <c r="A6" s="36" t="s">
        <v>2047</v>
      </c>
      <c r="B6" s="99" t="s">
        <v>2764</v>
      </c>
      <c r="C6" s="56" t="s">
        <v>2047</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 customFormat="1" ht="12.75" customHeight="1" x14ac:dyDescent="0.2">
      <c r="A7" s="36" t="s">
        <v>2765</v>
      </c>
      <c r="B7" s="92" t="s">
        <v>2766</v>
      </c>
      <c r="C7" s="56" t="s">
        <v>2765</v>
      </c>
      <c r="D7" s="125"/>
      <c r="E7" s="125"/>
      <c r="F7" s="126" t="str">
        <f t="shared" si="0"/>
        <v>-</v>
      </c>
      <c r="G7" s="26"/>
      <c r="H7" s="26"/>
      <c r="I7" s="26"/>
      <c r="J7" s="26"/>
      <c r="K7" s="26"/>
      <c r="L7" s="26"/>
      <c r="M7" s="26"/>
      <c r="N7" s="26"/>
      <c r="O7" s="26"/>
      <c r="P7" s="26"/>
      <c r="Q7" s="26"/>
      <c r="R7" s="26"/>
      <c r="S7" s="26"/>
      <c r="T7" s="26"/>
      <c r="U7" s="26"/>
      <c r="V7" s="26"/>
      <c r="W7" s="26"/>
      <c r="X7" s="26"/>
      <c r="Y7" s="26"/>
    </row>
    <row r="8" spans="1:25" s="1" customFormat="1" ht="12.75" customHeight="1" x14ac:dyDescent="0.2">
      <c r="A8" s="36" t="s">
        <v>2767</v>
      </c>
      <c r="B8" s="92" t="s">
        <v>2768</v>
      </c>
      <c r="C8" s="56" t="s">
        <v>2767</v>
      </c>
      <c r="D8" s="125"/>
      <c r="E8" s="125"/>
      <c r="F8" s="126" t="str">
        <f t="shared" si="0"/>
        <v>-</v>
      </c>
      <c r="G8" s="26"/>
      <c r="H8" s="26"/>
      <c r="I8" s="26"/>
      <c r="J8" s="26"/>
      <c r="K8" s="26"/>
      <c r="L8" s="26"/>
      <c r="M8" s="26"/>
      <c r="N8" s="26"/>
      <c r="O8" s="26"/>
      <c r="P8" s="26"/>
      <c r="Q8" s="26"/>
      <c r="R8" s="26"/>
      <c r="S8" s="26"/>
      <c r="T8" s="26"/>
      <c r="U8" s="26"/>
      <c r="V8" s="26"/>
      <c r="W8" s="26"/>
      <c r="X8" s="26"/>
      <c r="Y8" s="26"/>
    </row>
    <row r="9" spans="1:25" s="1" customFormat="1" ht="12.75" customHeight="1" x14ac:dyDescent="0.2">
      <c r="A9" s="36" t="s">
        <v>2769</v>
      </c>
      <c r="B9" s="92" t="s">
        <v>2770</v>
      </c>
      <c r="C9" s="56" t="s">
        <v>2769</v>
      </c>
      <c r="D9" s="125"/>
      <c r="E9" s="125"/>
      <c r="F9" s="126" t="str">
        <f t="shared" si="0"/>
        <v>-</v>
      </c>
      <c r="G9" s="26"/>
      <c r="H9" s="26"/>
      <c r="I9" s="26"/>
      <c r="J9" s="26"/>
      <c r="K9" s="26"/>
      <c r="L9" s="26"/>
      <c r="M9" s="26"/>
      <c r="N9" s="26"/>
      <c r="O9" s="26"/>
      <c r="P9" s="26"/>
      <c r="Q9" s="26"/>
      <c r="R9" s="26"/>
      <c r="S9" s="26"/>
      <c r="T9" s="26"/>
      <c r="U9" s="26"/>
      <c r="V9" s="26"/>
      <c r="W9" s="26"/>
      <c r="X9" s="26"/>
      <c r="Y9" s="26"/>
    </row>
    <row r="10" spans="1:25" s="1" customFormat="1" ht="12.75" customHeight="1" x14ac:dyDescent="0.2">
      <c r="A10" s="36" t="s">
        <v>2049</v>
      </c>
      <c r="B10" s="92" t="s">
        <v>2771</v>
      </c>
      <c r="C10" s="56" t="s">
        <v>2049</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 customFormat="1" ht="12.75" customHeight="1" x14ac:dyDescent="0.2">
      <c r="A11" s="36" t="s">
        <v>2772</v>
      </c>
      <c r="B11" s="92" t="s">
        <v>2773</v>
      </c>
      <c r="C11" s="56" t="s">
        <v>2772</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 customFormat="1" ht="12.75" customHeight="1" x14ac:dyDescent="0.2">
      <c r="A12" s="36" t="s">
        <v>2774</v>
      </c>
      <c r="B12" s="92" t="s">
        <v>2775</v>
      </c>
      <c r="C12" s="56" t="s">
        <v>2774</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 customFormat="1" ht="12.75" customHeight="1" x14ac:dyDescent="0.2">
      <c r="A13" s="36" t="s">
        <v>2776</v>
      </c>
      <c r="B13" s="92" t="s">
        <v>2777</v>
      </c>
      <c r="C13" s="56" t="s">
        <v>2776</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 customFormat="1" ht="12.75" customHeight="1" x14ac:dyDescent="0.2">
      <c r="A14" s="36" t="s">
        <v>2778</v>
      </c>
      <c r="B14" s="92" t="s">
        <v>2779</v>
      </c>
      <c r="C14" s="56" t="s">
        <v>2778</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 customFormat="1" ht="12.75" customHeight="1" x14ac:dyDescent="0.2">
      <c r="A15" s="36" t="s">
        <v>2780</v>
      </c>
      <c r="B15" s="92" t="s">
        <v>2781</v>
      </c>
      <c r="C15" s="56" t="s">
        <v>2780</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 customFormat="1" ht="12.75" customHeight="1" x14ac:dyDescent="0.2">
      <c r="A16" s="36" t="s">
        <v>2782</v>
      </c>
      <c r="B16" s="92" t="s">
        <v>2783</v>
      </c>
      <c r="C16" s="56" t="s">
        <v>2782</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 customFormat="1" ht="12.75" customHeight="1" x14ac:dyDescent="0.2">
      <c r="A17" s="36" t="s">
        <v>2784</v>
      </c>
      <c r="B17" s="92" t="s">
        <v>2785</v>
      </c>
      <c r="C17" s="56" t="s">
        <v>2784</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 customFormat="1" ht="12.75" customHeight="1" x14ac:dyDescent="0.2">
      <c r="A18" s="36" t="s">
        <v>2786</v>
      </c>
      <c r="B18" s="92" t="s">
        <v>2787</v>
      </c>
      <c r="C18" s="56" t="s">
        <v>2786</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 customFormat="1" ht="12.75" customHeight="1" x14ac:dyDescent="0.2">
      <c r="A19" s="36" t="s">
        <v>2788</v>
      </c>
      <c r="B19" s="92" t="s">
        <v>2789</v>
      </c>
      <c r="C19" s="56" t="s">
        <v>2788</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 customFormat="1" ht="12.75" customHeight="1" x14ac:dyDescent="0.2">
      <c r="A20" s="36" t="s">
        <v>2790</v>
      </c>
      <c r="B20" s="92" t="s">
        <v>2791</v>
      </c>
      <c r="C20" s="56" t="s">
        <v>2790</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 customFormat="1" ht="12.75" customHeight="1" x14ac:dyDescent="0.2">
      <c r="A21" s="36" t="s">
        <v>2792</v>
      </c>
      <c r="B21" s="92" t="s">
        <v>2793</v>
      </c>
      <c r="C21" s="56" t="s">
        <v>2792</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 customFormat="1" ht="12.75" customHeight="1" x14ac:dyDescent="0.2">
      <c r="A22" s="36" t="s">
        <v>2053</v>
      </c>
      <c r="B22" s="92" t="s">
        <v>2794</v>
      </c>
      <c r="C22" s="56" t="s">
        <v>2053</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 customFormat="1" ht="12.75" customHeight="1" x14ac:dyDescent="0.2">
      <c r="A23" s="36" t="s">
        <v>2795</v>
      </c>
      <c r="B23" s="92" t="s">
        <v>2796</v>
      </c>
      <c r="C23" s="56" t="s">
        <v>2795</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 customFormat="1" ht="12.75" customHeight="1" x14ac:dyDescent="0.2">
      <c r="A24" s="36" t="s">
        <v>2797</v>
      </c>
      <c r="B24" s="92" t="s">
        <v>2798</v>
      </c>
      <c r="C24" s="56" t="s">
        <v>2797</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 customFormat="1" ht="12.75" customHeight="1" x14ac:dyDescent="0.2">
      <c r="A25" s="36" t="s">
        <v>2799</v>
      </c>
      <c r="B25" s="92" t="s">
        <v>2800</v>
      </c>
      <c r="C25" s="56" t="s">
        <v>2799</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 customFormat="1" ht="12.75" customHeight="1" x14ac:dyDescent="0.2">
      <c r="A26" s="36" t="s">
        <v>2801</v>
      </c>
      <c r="B26" s="92" t="s">
        <v>2802</v>
      </c>
      <c r="C26" s="56" t="s">
        <v>2801</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 customFormat="1" ht="12.75" customHeight="1" x14ac:dyDescent="0.2">
      <c r="A27" s="36" t="s">
        <v>2803</v>
      </c>
      <c r="B27" s="92" t="s">
        <v>2804</v>
      </c>
      <c r="C27" s="56" t="s">
        <v>2803</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 customFormat="1" ht="12.75" customHeight="1" x14ac:dyDescent="0.2">
      <c r="A28" s="36" t="s">
        <v>2108</v>
      </c>
      <c r="B28" s="92" t="s">
        <v>2805</v>
      </c>
      <c r="C28" s="56" t="s">
        <v>2108</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 customFormat="1" ht="12.75" customHeight="1" x14ac:dyDescent="0.2">
      <c r="A29" s="36" t="s">
        <v>2806</v>
      </c>
      <c r="B29" s="92" t="s">
        <v>2807</v>
      </c>
      <c r="C29" s="56" t="s">
        <v>2806</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 customFormat="1" ht="12.75" customHeight="1" x14ac:dyDescent="0.2">
      <c r="A30" s="36" t="s">
        <v>2808</v>
      </c>
      <c r="B30" s="92" t="s">
        <v>2809</v>
      </c>
      <c r="C30" s="56" t="s">
        <v>2808</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 customFormat="1" ht="12.75" customHeight="1" x14ac:dyDescent="0.2">
      <c r="A31" s="36" t="s">
        <v>2810</v>
      </c>
      <c r="B31" s="92" t="s">
        <v>2811</v>
      </c>
      <c r="C31" s="56" t="s">
        <v>2810</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 customFormat="1" ht="12.75" customHeight="1" x14ac:dyDescent="0.2">
      <c r="A32" s="36" t="s">
        <v>2812</v>
      </c>
      <c r="B32" s="92" t="s">
        <v>2813</v>
      </c>
      <c r="C32" s="56" t="s">
        <v>2812</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 customFormat="1" ht="12.75" customHeight="1" x14ac:dyDescent="0.2">
      <c r="A33" s="36" t="s">
        <v>2814</v>
      </c>
      <c r="B33" s="92" t="s">
        <v>2815</v>
      </c>
      <c r="C33" s="56" t="s">
        <v>2814</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 customFormat="1" ht="12.75" customHeight="1" x14ac:dyDescent="0.2">
      <c r="A34" s="36" t="s">
        <v>2816</v>
      </c>
      <c r="B34" s="92" t="s">
        <v>2817</v>
      </c>
      <c r="C34" s="56" t="s">
        <v>2816</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 customFormat="1" ht="12.75" customHeight="1" x14ac:dyDescent="0.2">
      <c r="A35" s="36" t="s">
        <v>2110</v>
      </c>
      <c r="B35" s="92" t="s">
        <v>2818</v>
      </c>
      <c r="C35" s="56" t="s">
        <v>2110</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 customFormat="1" ht="12.75" customHeight="1" x14ac:dyDescent="0.2">
      <c r="A36" s="36" t="s">
        <v>2112</v>
      </c>
      <c r="B36" s="92" t="s">
        <v>2819</v>
      </c>
      <c r="C36" s="56" t="s">
        <v>2112</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 customFormat="1" ht="12.75" customHeight="1" x14ac:dyDescent="0.2">
      <c r="A37" s="36" t="s">
        <v>2820</v>
      </c>
      <c r="B37" s="92" t="s">
        <v>2821</v>
      </c>
      <c r="C37" s="56" t="s">
        <v>2820</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 customFormat="1" ht="12.75" customHeight="1" x14ac:dyDescent="0.2">
      <c r="A38" s="36" t="s">
        <v>2822</v>
      </c>
      <c r="B38" s="92" t="s">
        <v>2823</v>
      </c>
      <c r="C38" s="56" t="s">
        <v>2822</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 customFormat="1" ht="12.75" customHeight="1" x14ac:dyDescent="0.2">
      <c r="A39" s="36" t="s">
        <v>2114</v>
      </c>
      <c r="B39" s="92" t="s">
        <v>2824</v>
      </c>
      <c r="C39" s="56" t="s">
        <v>2114</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 customFormat="1" ht="12.75" customHeight="1" x14ac:dyDescent="0.2">
      <c r="A40" s="36" t="s">
        <v>2825</v>
      </c>
      <c r="B40" s="92" t="s">
        <v>2826</v>
      </c>
      <c r="C40" s="56" t="s">
        <v>2825</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 customFormat="1" ht="12.75" customHeight="1" x14ac:dyDescent="0.2">
      <c r="A41" s="36" t="s">
        <v>2827</v>
      </c>
      <c r="B41" s="92" t="s">
        <v>2828</v>
      </c>
      <c r="C41" s="56" t="s">
        <v>2827</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 customFormat="1" ht="12.75" customHeight="1" x14ac:dyDescent="0.2">
      <c r="A42" s="36" t="s">
        <v>2829</v>
      </c>
      <c r="B42" s="92" t="s">
        <v>2830</v>
      </c>
      <c r="C42" s="56" t="s">
        <v>2829</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 customFormat="1" ht="12.75" customHeight="1" x14ac:dyDescent="0.2">
      <c r="A43" s="36" t="s">
        <v>2831</v>
      </c>
      <c r="B43" s="92" t="s">
        <v>2832</v>
      </c>
      <c r="C43" s="56" t="s">
        <v>2831</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 customFormat="1" ht="12.75" customHeight="1" x14ac:dyDescent="0.2">
      <c r="A44" s="36" t="s">
        <v>2833</v>
      </c>
      <c r="B44" s="92" t="s">
        <v>2834</v>
      </c>
      <c r="C44" s="56" t="s">
        <v>2833</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 customFormat="1" ht="12.75" customHeight="1" x14ac:dyDescent="0.2">
      <c r="A45" s="36" t="s">
        <v>2835</v>
      </c>
      <c r="B45" s="92" t="s">
        <v>2836</v>
      </c>
      <c r="C45" s="56" t="s">
        <v>2835</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 customFormat="1" ht="12.75" customHeight="1" x14ac:dyDescent="0.2">
      <c r="A46" s="36" t="s">
        <v>2837</v>
      </c>
      <c r="B46" s="92" t="s">
        <v>2838</v>
      </c>
      <c r="C46" s="56" t="s">
        <v>2837</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 customFormat="1" ht="12.75" customHeight="1" x14ac:dyDescent="0.2">
      <c r="A47" s="36" t="s">
        <v>2839</v>
      </c>
      <c r="B47" s="92" t="s">
        <v>2840</v>
      </c>
      <c r="C47" s="56" t="s">
        <v>2839</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 customFormat="1" ht="12.75" customHeight="1" x14ac:dyDescent="0.2">
      <c r="A48" s="36" t="s">
        <v>2841</v>
      </c>
      <c r="B48" s="92" t="s">
        <v>2842</v>
      </c>
      <c r="C48" s="56" t="s">
        <v>2841</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 customFormat="1" ht="12.75" customHeight="1" x14ac:dyDescent="0.2">
      <c r="A49" s="36" t="s">
        <v>2843</v>
      </c>
      <c r="B49" s="92" t="s">
        <v>2844</v>
      </c>
      <c r="C49" s="56" t="s">
        <v>2843</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 customFormat="1" ht="12.75" customHeight="1" x14ac:dyDescent="0.2">
      <c r="A50" s="36" t="s">
        <v>2845</v>
      </c>
      <c r="B50" s="92" t="s">
        <v>2846</v>
      </c>
      <c r="C50" s="56" t="s">
        <v>2845</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 customFormat="1" ht="12.75" customHeight="1" x14ac:dyDescent="0.2">
      <c r="A51" s="36" t="s">
        <v>2847</v>
      </c>
      <c r="B51" s="92" t="s">
        <v>2848</v>
      </c>
      <c r="C51" s="56" t="s">
        <v>2847</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 customFormat="1" ht="12.75" customHeight="1" x14ac:dyDescent="0.2">
      <c r="A52" s="36" t="s">
        <v>2849</v>
      </c>
      <c r="B52" s="92" t="s">
        <v>2850</v>
      </c>
      <c r="C52" s="56" t="s">
        <v>2849</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 customFormat="1" ht="12.75" customHeight="1" x14ac:dyDescent="0.2">
      <c r="A53" s="36" t="s">
        <v>2851</v>
      </c>
      <c r="B53" s="92" t="s">
        <v>2852</v>
      </c>
      <c r="C53" s="56" t="s">
        <v>2851</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 customFormat="1" ht="12.75" customHeight="1" x14ac:dyDescent="0.2">
      <c r="A54" s="36" t="s">
        <v>2853</v>
      </c>
      <c r="B54" s="92" t="s">
        <v>2854</v>
      </c>
      <c r="C54" s="56" t="s">
        <v>2853</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 customFormat="1" ht="12.75" customHeight="1" x14ac:dyDescent="0.2">
      <c r="A55" s="36" t="s">
        <v>2855</v>
      </c>
      <c r="B55" s="92" t="s">
        <v>2856</v>
      </c>
      <c r="C55" s="56" t="s">
        <v>2855</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 customFormat="1" ht="12.75" customHeight="1" x14ac:dyDescent="0.2">
      <c r="A56" s="36" t="s">
        <v>2857</v>
      </c>
      <c r="B56" s="92" t="s">
        <v>2858</v>
      </c>
      <c r="C56" s="56" t="s">
        <v>2857</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 customFormat="1" ht="12.75" customHeight="1" x14ac:dyDescent="0.2">
      <c r="A57" s="36" t="s">
        <v>2859</v>
      </c>
      <c r="B57" s="92" t="s">
        <v>2860</v>
      </c>
      <c r="C57" s="56" t="s">
        <v>2859</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 customFormat="1" ht="12.75" customHeight="1" x14ac:dyDescent="0.2">
      <c r="A58" s="36" t="s">
        <v>2861</v>
      </c>
      <c r="B58" s="92" t="s">
        <v>2862</v>
      </c>
      <c r="C58" s="56" t="s">
        <v>2861</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 customFormat="1" ht="12.75" customHeight="1" x14ac:dyDescent="0.2">
      <c r="A59" s="36" t="s">
        <v>2863</v>
      </c>
      <c r="B59" s="92" t="s">
        <v>2864</v>
      </c>
      <c r="C59" s="56" t="s">
        <v>2863</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 customFormat="1" ht="12.75" customHeight="1" x14ac:dyDescent="0.2">
      <c r="A60" s="36" t="s">
        <v>2865</v>
      </c>
      <c r="B60" s="92" t="s">
        <v>2866</v>
      </c>
      <c r="C60" s="56" t="s">
        <v>2865</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 customFormat="1" ht="12.75" customHeight="1" x14ac:dyDescent="0.2">
      <c r="A61" s="36" t="s">
        <v>2867</v>
      </c>
      <c r="B61" s="92" t="s">
        <v>2868</v>
      </c>
      <c r="C61" s="56" t="s">
        <v>2867</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 customFormat="1" ht="12.75" customHeight="1" x14ac:dyDescent="0.2">
      <c r="A62" s="36" t="s">
        <v>2869</v>
      </c>
      <c r="B62" s="92" t="s">
        <v>2870</v>
      </c>
      <c r="C62" s="56" t="s">
        <v>2869</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 customFormat="1" ht="12.75" customHeight="1" x14ac:dyDescent="0.2">
      <c r="A63" s="36" t="s">
        <v>2871</v>
      </c>
      <c r="B63" s="92" t="s">
        <v>2872</v>
      </c>
      <c r="C63" s="56" t="s">
        <v>2871</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 customFormat="1" ht="12.75" customHeight="1" x14ac:dyDescent="0.2">
      <c r="A64" s="36" t="s">
        <v>2873</v>
      </c>
      <c r="B64" s="92" t="s">
        <v>2874</v>
      </c>
      <c r="C64" s="56" t="s">
        <v>2873</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 customFormat="1" ht="12.75" customHeight="1" x14ac:dyDescent="0.2">
      <c r="A65" s="36" t="s">
        <v>2875</v>
      </c>
      <c r="B65" s="92" t="s">
        <v>2876</v>
      </c>
      <c r="C65" s="56" t="s">
        <v>2875</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 customFormat="1" ht="12.75" customHeight="1" x14ac:dyDescent="0.2">
      <c r="A66" s="36" t="s">
        <v>2877</v>
      </c>
      <c r="B66" s="92" t="s">
        <v>2878</v>
      </c>
      <c r="C66" s="56" t="s">
        <v>2877</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 customFormat="1" ht="12.75" customHeight="1" x14ac:dyDescent="0.2">
      <c r="A67" s="36" t="s">
        <v>2879</v>
      </c>
      <c r="B67" s="92" t="s">
        <v>2880</v>
      </c>
      <c r="C67" s="56" t="s">
        <v>2879</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 customFormat="1" ht="12.75" customHeight="1" x14ac:dyDescent="0.2">
      <c r="A68" s="36" t="s">
        <v>2881</v>
      </c>
      <c r="B68" s="92" t="s">
        <v>2882</v>
      </c>
      <c r="C68" s="56" t="s">
        <v>2881</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 customFormat="1" ht="12.75" customHeight="1" x14ac:dyDescent="0.2">
      <c r="A69" s="36" t="s">
        <v>2883</v>
      </c>
      <c r="B69" s="92" t="s">
        <v>2884</v>
      </c>
      <c r="C69" s="56" t="s">
        <v>2883</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 customFormat="1" ht="12.75" customHeight="1" x14ac:dyDescent="0.2">
      <c r="A70" s="36" t="s">
        <v>2885</v>
      </c>
      <c r="B70" s="92" t="s">
        <v>2886</v>
      </c>
      <c r="C70" s="56" t="s">
        <v>2885</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 customFormat="1" ht="12.75" customHeight="1" x14ac:dyDescent="0.2">
      <c r="A71" s="36" t="s">
        <v>2887</v>
      </c>
      <c r="B71" s="92" t="s">
        <v>2888</v>
      </c>
      <c r="C71" s="56" t="s">
        <v>2887</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 customFormat="1" ht="12.75" customHeight="1" x14ac:dyDescent="0.2">
      <c r="A72" s="36" t="s">
        <v>2889</v>
      </c>
      <c r="B72" s="92" t="s">
        <v>2890</v>
      </c>
      <c r="C72" s="56" t="s">
        <v>2889</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 customFormat="1" ht="12.75" customHeight="1" x14ac:dyDescent="0.2">
      <c r="A73" s="36" t="s">
        <v>2891</v>
      </c>
      <c r="B73" s="92" t="s">
        <v>2892</v>
      </c>
      <c r="C73" s="56" t="s">
        <v>2891</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 customFormat="1" ht="12.75" customHeight="1" x14ac:dyDescent="0.2">
      <c r="A74" s="36" t="s">
        <v>2116</v>
      </c>
      <c r="B74" s="92" t="s">
        <v>2893</v>
      </c>
      <c r="C74" s="56" t="s">
        <v>2116</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 customFormat="1" ht="12.75" customHeight="1" x14ac:dyDescent="0.2">
      <c r="A75" s="36" t="s">
        <v>2118</v>
      </c>
      <c r="B75" s="92" t="s">
        <v>2894</v>
      </c>
      <c r="C75" s="56" t="s">
        <v>2118</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 customFormat="1" ht="12.75" customHeight="1" x14ac:dyDescent="0.2">
      <c r="A76" s="36" t="s">
        <v>2120</v>
      </c>
      <c r="B76" s="92" t="s">
        <v>2895</v>
      </c>
      <c r="C76" s="56" t="s">
        <v>2120</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 customFormat="1" ht="12.75" customHeight="1" x14ac:dyDescent="0.2">
      <c r="A77" s="36" t="s">
        <v>2122</v>
      </c>
      <c r="B77" s="92" t="s">
        <v>2896</v>
      </c>
      <c r="C77" s="56" t="s">
        <v>2122</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 customFormat="1" ht="12.75" customHeight="1" x14ac:dyDescent="0.2">
      <c r="A78" s="36" t="s">
        <v>2124</v>
      </c>
      <c r="B78" s="92" t="s">
        <v>2897</v>
      </c>
      <c r="C78" s="56" t="s">
        <v>2124</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 customFormat="1" ht="12.75" customHeight="1" x14ac:dyDescent="0.2">
      <c r="A79" s="36" t="s">
        <v>2126</v>
      </c>
      <c r="B79" s="92" t="s">
        <v>2898</v>
      </c>
      <c r="C79" s="56" t="s">
        <v>2126</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 customFormat="1" ht="12.75" customHeight="1" x14ac:dyDescent="0.2">
      <c r="A80" s="36" t="s">
        <v>2128</v>
      </c>
      <c r="B80" s="92" t="s">
        <v>2899</v>
      </c>
      <c r="C80" s="56" t="s">
        <v>2128</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 customFormat="1" ht="12.75" customHeight="1" x14ac:dyDescent="0.2">
      <c r="A81" s="36" t="s">
        <v>2130</v>
      </c>
      <c r="B81" s="92" t="s">
        <v>2900</v>
      </c>
      <c r="C81" s="56" t="s">
        <v>2130</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 customFormat="1" ht="12.75" customHeight="1" x14ac:dyDescent="0.2">
      <c r="A82" s="36" t="s">
        <v>2132</v>
      </c>
      <c r="B82" s="92" t="s">
        <v>2901</v>
      </c>
      <c r="C82" s="56" t="s">
        <v>2132</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 customFormat="1" ht="12.75" customHeight="1" x14ac:dyDescent="0.2">
      <c r="A83" s="36" t="s">
        <v>2134</v>
      </c>
      <c r="B83" s="92" t="s">
        <v>2902</v>
      </c>
      <c r="C83" s="56" t="s">
        <v>2134</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 customFormat="1" ht="12.75" customHeight="1" x14ac:dyDescent="0.2">
      <c r="A84" s="36" t="s">
        <v>2136</v>
      </c>
      <c r="B84" s="92" t="s">
        <v>2903</v>
      </c>
      <c r="C84" s="56" t="s">
        <v>2136</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 customFormat="1" ht="12.75" customHeight="1" x14ac:dyDescent="0.2">
      <c r="A85" s="36" t="s">
        <v>2138</v>
      </c>
      <c r="B85" s="92" t="s">
        <v>2904</v>
      </c>
      <c r="C85" s="56" t="s">
        <v>2138</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 customFormat="1" ht="12.75" customHeight="1" x14ac:dyDescent="0.2">
      <c r="A86" s="36" t="s">
        <v>2140</v>
      </c>
      <c r="B86" s="92" t="s">
        <v>2905</v>
      </c>
      <c r="C86" s="56" t="s">
        <v>2140</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 customFormat="1" ht="12.75" customHeight="1" x14ac:dyDescent="0.2">
      <c r="A87" s="36" t="s">
        <v>2142</v>
      </c>
      <c r="B87" s="92" t="s">
        <v>2906</v>
      </c>
      <c r="C87" s="56" t="s">
        <v>2142</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 customFormat="1" ht="12.75" customHeight="1" x14ac:dyDescent="0.2">
      <c r="A88" s="36" t="s">
        <v>2907</v>
      </c>
      <c r="B88" s="92" t="s">
        <v>2908</v>
      </c>
      <c r="C88" s="56" t="s">
        <v>2907</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 customFormat="1" ht="12.75" customHeight="1" x14ac:dyDescent="0.2">
      <c r="A89" s="36" t="s">
        <v>2909</v>
      </c>
      <c r="B89" s="92" t="s">
        <v>2910</v>
      </c>
      <c r="C89" s="56" t="s">
        <v>2909</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 customFormat="1" ht="12.75" customHeight="1" x14ac:dyDescent="0.2">
      <c r="A90" s="36" t="s">
        <v>2911</v>
      </c>
      <c r="B90" s="92" t="s">
        <v>2912</v>
      </c>
      <c r="C90" s="56" t="s">
        <v>2911</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 customFormat="1" ht="12.75" customHeight="1" x14ac:dyDescent="0.2">
      <c r="A91" s="36" t="s">
        <v>2913</v>
      </c>
      <c r="B91" s="92" t="s">
        <v>1678</v>
      </c>
      <c r="C91" s="56" t="s">
        <v>2913</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 customFormat="1" ht="12.75" customHeight="1" x14ac:dyDescent="0.2">
      <c r="A92" s="36" t="s">
        <v>2914</v>
      </c>
      <c r="B92" s="92" t="s">
        <v>2915</v>
      </c>
      <c r="C92" s="56" t="s">
        <v>2914</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 customFormat="1" ht="12.75" customHeight="1" x14ac:dyDescent="0.2">
      <c r="A93" s="36" t="s">
        <v>2916</v>
      </c>
      <c r="B93" s="92" t="s">
        <v>2917</v>
      </c>
      <c r="C93" s="56" t="s">
        <v>2916</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 customFormat="1" ht="12.75" customHeight="1" x14ac:dyDescent="0.2">
      <c r="A94" s="36" t="s">
        <v>2918</v>
      </c>
      <c r="B94" s="92" t="s">
        <v>2919</v>
      </c>
      <c r="C94" s="56" t="s">
        <v>2918</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 customFormat="1" ht="12.75" customHeight="1" x14ac:dyDescent="0.2">
      <c r="A95" s="36" t="s">
        <v>2920</v>
      </c>
      <c r="B95" s="92" t="s">
        <v>2921</v>
      </c>
      <c r="C95" s="56" t="s">
        <v>2920</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 customFormat="1" ht="12.75" customHeight="1" x14ac:dyDescent="0.2">
      <c r="A96" s="36" t="s">
        <v>2922</v>
      </c>
      <c r="B96" s="92" t="s">
        <v>2923</v>
      </c>
      <c r="C96" s="56" t="s">
        <v>2922</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 customFormat="1" ht="12.75" customHeight="1" x14ac:dyDescent="0.2">
      <c r="A97" s="36" t="s">
        <v>2924</v>
      </c>
      <c r="B97" s="92" t="s">
        <v>2925</v>
      </c>
      <c r="C97" s="56" t="s">
        <v>2924</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 customFormat="1" ht="12.75" customHeight="1" x14ac:dyDescent="0.2">
      <c r="A98" s="36" t="s">
        <v>2926</v>
      </c>
      <c r="B98" s="92" t="s">
        <v>2927</v>
      </c>
      <c r="C98" s="56" t="s">
        <v>2926</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 customFormat="1" ht="12.75" customHeight="1" x14ac:dyDescent="0.2">
      <c r="A99" s="36" t="s">
        <v>2928</v>
      </c>
      <c r="B99" s="92" t="s">
        <v>2929</v>
      </c>
      <c r="C99" s="56" t="s">
        <v>2928</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 customFormat="1" ht="12.75" customHeight="1" x14ac:dyDescent="0.2">
      <c r="A100" s="36" t="s">
        <v>2930</v>
      </c>
      <c r="B100" s="92" t="s">
        <v>2931</v>
      </c>
      <c r="C100" s="56" t="s">
        <v>2930</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 customFormat="1" ht="12.75" customHeight="1" x14ac:dyDescent="0.2">
      <c r="A101" s="36" t="s">
        <v>2932</v>
      </c>
      <c r="B101" s="92" t="s">
        <v>2933</v>
      </c>
      <c r="C101" s="56" t="s">
        <v>2932</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 customFormat="1" ht="12.75" customHeight="1" x14ac:dyDescent="0.2">
      <c r="A102" s="36" t="s">
        <v>2934</v>
      </c>
      <c r="B102" s="92" t="s">
        <v>2935</v>
      </c>
      <c r="C102" s="56" t="s">
        <v>2934</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 customFormat="1" ht="12.75" customHeight="1" x14ac:dyDescent="0.2">
      <c r="A103" s="36" t="s">
        <v>2936</v>
      </c>
      <c r="B103" s="92" t="s">
        <v>2937</v>
      </c>
      <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 customFormat="1" ht="12.75" customHeight="1" x14ac:dyDescent="0.2">
      <c r="A104" s="36" t="s">
        <v>2938</v>
      </c>
      <c r="B104" s="92" t="s">
        <v>2939</v>
      </c>
      <c r="C104" s="56" t="s">
        <v>2938</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 customFormat="1" ht="12.75" customHeight="1" x14ac:dyDescent="0.2">
      <c r="A105" s="36" t="s">
        <v>2940</v>
      </c>
      <c r="B105" s="92" t="s">
        <v>2941</v>
      </c>
      <c r="C105" s="56" t="s">
        <v>2940</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 customFormat="1" ht="12.75" customHeight="1" x14ac:dyDescent="0.2">
      <c r="A106" s="36" t="s">
        <v>2942</v>
      </c>
      <c r="B106" s="92" t="s">
        <v>2943</v>
      </c>
      <c r="C106" s="56" t="s">
        <v>2942</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 customFormat="1" ht="12.75" customHeight="1" x14ac:dyDescent="0.2">
      <c r="A107" s="36" t="s">
        <v>2944</v>
      </c>
      <c r="B107" s="92" t="s">
        <v>2945</v>
      </c>
      <c r="C107" s="56" t="s">
        <v>2944</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 customFormat="1" ht="12.75" customHeight="1" x14ac:dyDescent="0.2">
      <c r="A108" s="36" t="s">
        <v>2946</v>
      </c>
      <c r="B108" s="92" t="s">
        <v>2947</v>
      </c>
      <c r="C108" s="56" t="s">
        <v>2946</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 customFormat="1" ht="12.75" customHeight="1" x14ac:dyDescent="0.2">
      <c r="A109" s="36" t="s">
        <v>2948</v>
      </c>
      <c r="B109" s="92" t="s">
        <v>2949</v>
      </c>
      <c r="C109" s="56" t="s">
        <v>2948</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 customFormat="1" ht="12.75" customHeight="1" x14ac:dyDescent="0.2">
      <c r="A110" s="36" t="s">
        <v>2950</v>
      </c>
      <c r="B110" s="92" t="s">
        <v>2951</v>
      </c>
      <c r="C110" s="56" t="s">
        <v>2950</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 customFormat="1" ht="12.75" customHeight="1" x14ac:dyDescent="0.2">
      <c r="A111" s="36" t="s">
        <v>2952</v>
      </c>
      <c r="B111" s="92" t="s">
        <v>2953</v>
      </c>
      <c r="C111" s="56" t="s">
        <v>2952</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 customFormat="1" ht="12.75" customHeight="1" x14ac:dyDescent="0.2">
      <c r="A112" s="36" t="s">
        <v>2954</v>
      </c>
      <c r="B112" s="92" t="s">
        <v>2955</v>
      </c>
      <c r="C112" s="56" t="s">
        <v>2954</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 customFormat="1" ht="12.75" customHeight="1" x14ac:dyDescent="0.2">
      <c r="A113" s="36" t="s">
        <v>2956</v>
      </c>
      <c r="B113" s="92" t="s">
        <v>2957</v>
      </c>
      <c r="C113" s="56" t="s">
        <v>2956</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 customFormat="1" ht="12.75" customHeight="1" x14ac:dyDescent="0.2">
      <c r="A114" s="36" t="s">
        <v>2958</v>
      </c>
      <c r="B114" s="92" t="s">
        <v>2959</v>
      </c>
      <c r="C114" s="56" t="s">
        <v>2958</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 customFormat="1" ht="12.75" customHeight="1" x14ac:dyDescent="0.2">
      <c r="A115" s="36" t="s">
        <v>2960</v>
      </c>
      <c r="B115" s="92" t="s">
        <v>2961</v>
      </c>
      <c r="C115" s="56" t="s">
        <v>2960</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 customFormat="1" ht="12.75" customHeight="1" x14ac:dyDescent="0.2">
      <c r="A116" s="36" t="s">
        <v>2962</v>
      </c>
      <c r="B116" s="92" t="s">
        <v>2963</v>
      </c>
      <c r="C116" s="56" t="s">
        <v>2962</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 customFormat="1" ht="12.75" customHeight="1" x14ac:dyDescent="0.2">
      <c r="A117" s="36" t="s">
        <v>2964</v>
      </c>
      <c r="B117" s="92" t="s">
        <v>2965</v>
      </c>
      <c r="C117" s="56" t="s">
        <v>2964</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 customFormat="1" ht="12.75" customHeight="1" x14ac:dyDescent="0.2">
      <c r="A118" s="36" t="s">
        <v>2966</v>
      </c>
      <c r="B118" s="92" t="s">
        <v>2967</v>
      </c>
      <c r="C118" s="56" t="s">
        <v>2966</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 customFormat="1" ht="12.75" customHeight="1" x14ac:dyDescent="0.2">
      <c r="A119" s="36" t="s">
        <v>2968</v>
      </c>
      <c r="B119" s="92" t="s">
        <v>2969</v>
      </c>
      <c r="C119" s="56" t="s">
        <v>2968</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 customFormat="1" ht="12.75" customHeight="1" x14ac:dyDescent="0.2">
      <c r="A120" s="36" t="s">
        <v>2970</v>
      </c>
      <c r="B120" s="92" t="s">
        <v>2971</v>
      </c>
      <c r="C120" s="56" t="s">
        <v>2970</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 customFormat="1" ht="12.75" customHeight="1" x14ac:dyDescent="0.2">
      <c r="A121" s="36" t="s">
        <v>2972</v>
      </c>
      <c r="B121" s="92" t="s">
        <v>2973</v>
      </c>
      <c r="C121" s="56" t="s">
        <v>2972</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 customFormat="1" ht="12.75" customHeight="1" x14ac:dyDescent="0.2">
      <c r="A122" s="36" t="s">
        <v>2974</v>
      </c>
      <c r="B122" s="92" t="s">
        <v>2975</v>
      </c>
      <c r="C122" s="56" t="s">
        <v>2974</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 customFormat="1" ht="12.75" customHeight="1" x14ac:dyDescent="0.2">
      <c r="A123" s="36" t="s">
        <v>2976</v>
      </c>
      <c r="B123" s="92" t="s">
        <v>2977</v>
      </c>
      <c r="C123" s="56" t="s">
        <v>2976</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 customFormat="1" ht="12.75" customHeight="1" x14ac:dyDescent="0.2">
      <c r="A124" s="36" t="s">
        <v>2978</v>
      </c>
      <c r="B124" s="92" t="s">
        <v>2979</v>
      </c>
      <c r="C124" s="56" t="s">
        <v>2978</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 customFormat="1" ht="12.75" customHeight="1" x14ac:dyDescent="0.2">
      <c r="A125" s="36" t="s">
        <v>2980</v>
      </c>
      <c r="B125" s="92" t="s">
        <v>2981</v>
      </c>
      <c r="C125" s="56" t="s">
        <v>2980</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 customFormat="1" ht="12.75" customHeight="1" x14ac:dyDescent="0.2">
      <c r="A126" s="36" t="s">
        <v>2982</v>
      </c>
      <c r="B126" s="92" t="s">
        <v>2983</v>
      </c>
      <c r="C126" s="56" t="s">
        <v>2982</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 customFormat="1" ht="12.75" customHeight="1" x14ac:dyDescent="0.2">
      <c r="A127" s="36" t="s">
        <v>2984</v>
      </c>
      <c r="B127" s="92" t="s">
        <v>2985</v>
      </c>
      <c r="C127" s="56" t="s">
        <v>2984</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 customFormat="1" ht="12.75" customHeight="1" x14ac:dyDescent="0.2">
      <c r="A128" s="36" t="s">
        <v>2986</v>
      </c>
      <c r="B128" s="92" t="s">
        <v>2987</v>
      </c>
      <c r="C128" s="56" t="s">
        <v>2986</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 customFormat="1" ht="12.75" customHeight="1" x14ac:dyDescent="0.2">
      <c r="A129" s="36" t="s">
        <v>2988</v>
      </c>
      <c r="B129" s="92" t="s">
        <v>2989</v>
      </c>
      <c r="C129" s="56" t="s">
        <v>2988</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 customFormat="1" ht="12.75" customHeight="1" x14ac:dyDescent="0.2">
      <c r="A130" s="36" t="s">
        <v>2990</v>
      </c>
      <c r="B130" s="92" t="s">
        <v>2991</v>
      </c>
      <c r="C130" s="56" t="s">
        <v>2990</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 customFormat="1" ht="12.75" customHeight="1" x14ac:dyDescent="0.2">
      <c r="A131" s="36" t="s">
        <v>2992</v>
      </c>
      <c r="B131" s="92" t="s">
        <v>2993</v>
      </c>
      <c r="C131" s="56" t="s">
        <v>2992</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 customFormat="1" ht="12.75" customHeight="1" x14ac:dyDescent="0.2">
      <c r="A132" s="36" t="s">
        <v>2994</v>
      </c>
      <c r="B132" s="92" t="s">
        <v>2995</v>
      </c>
      <c r="C132" s="56" t="s">
        <v>2994</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 customFormat="1" ht="12.75" customHeight="1" x14ac:dyDescent="0.2">
      <c r="A133" s="36" t="s">
        <v>2996</v>
      </c>
      <c r="B133" s="92" t="s">
        <v>2997</v>
      </c>
      <c r="C133" s="56" t="s">
        <v>2996</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 customFormat="1" ht="12.75" customHeight="1" x14ac:dyDescent="0.2">
      <c r="A134" s="36" t="s">
        <v>2998</v>
      </c>
      <c r="B134" s="92" t="s">
        <v>2999</v>
      </c>
      <c r="C134" s="56" t="s">
        <v>2998</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 customFormat="1" ht="12.75" customHeight="1" x14ac:dyDescent="0.2">
      <c r="A135" s="36" t="s">
        <v>3000</v>
      </c>
      <c r="B135" s="92" t="s">
        <v>3001</v>
      </c>
      <c r="C135" s="56" t="s">
        <v>3000</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 customFormat="1" ht="12.75" customHeight="1" x14ac:dyDescent="0.2">
      <c r="A136" s="36" t="s">
        <v>3002</v>
      </c>
      <c r="B136" s="92" t="s">
        <v>3003</v>
      </c>
      <c r="C136" s="56" t="s">
        <v>3002</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 customFormat="1" ht="12.75" customHeight="1" x14ac:dyDescent="0.2">
      <c r="A137" s="36" t="s">
        <v>3004</v>
      </c>
      <c r="B137" s="92" t="s">
        <v>1705</v>
      </c>
      <c r="C137" s="56" t="s">
        <v>3004</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 customFormat="1" ht="22.9" customHeight="1" x14ac:dyDescent="0.2">
      <c r="A138" s="36" t="s">
        <v>3005</v>
      </c>
      <c r="B138" s="99" t="s">
        <v>3006</v>
      </c>
      <c r="C138" s="56" t="s">
        <v>3005</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 customFormat="1" ht="12.75" customHeight="1" x14ac:dyDescent="0.2">
      <c r="A139" s="36" t="s">
        <v>3007</v>
      </c>
      <c r="B139" s="92" t="s">
        <v>3008</v>
      </c>
      <c r="C139" s="56" t="s">
        <v>3007</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 customFormat="1" ht="12.75" customHeight="1" x14ac:dyDescent="0.2">
      <c r="A140" s="36" t="s">
        <v>3009</v>
      </c>
      <c r="B140" s="92" t="s">
        <v>3010</v>
      </c>
      <c r="C140" s="56" t="s">
        <v>3009</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 customFormat="1" ht="12.75" customHeight="1" x14ac:dyDescent="0.2">
      <c r="A141" s="40"/>
      <c r="B141" s="57" t="s">
        <v>3011</v>
      </c>
      <c r="C141" s="104" t="s">
        <v>3012</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 customFormat="1" ht="12" customHeight="1" x14ac:dyDescent="0.2">
      <c r="A142" s="67"/>
      <c r="B142" s="64"/>
      <c r="C142" s="215"/>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 customFormat="1" ht="12" customHeight="1" x14ac:dyDescent="0.2">
      <c r="A143" s="67"/>
      <c r="B143" s="64"/>
      <c r="C143" s="215"/>
      <c r="D143" s="343"/>
      <c r="E143" s="344"/>
      <c r="F143" s="26"/>
      <c r="G143" s="26"/>
      <c r="H143" s="26"/>
      <c r="I143" s="26"/>
      <c r="J143" s="26"/>
      <c r="K143" s="26"/>
      <c r="L143" s="26"/>
      <c r="M143" s="26"/>
      <c r="N143" s="26"/>
      <c r="O143" s="26"/>
      <c r="P143" s="26"/>
      <c r="Q143" s="26"/>
      <c r="R143" s="26"/>
      <c r="S143" s="26"/>
      <c r="T143" s="26"/>
      <c r="U143" s="26"/>
      <c r="V143" s="26"/>
      <c r="W143" s="26"/>
      <c r="X143" s="26"/>
      <c r="Y143" s="26"/>
    </row>
    <row r="144" spans="1:25" s="1" customFormat="1" ht="12" customHeight="1" x14ac:dyDescent="0.2">
      <c r="A144" s="67"/>
      <c r="B144" s="64"/>
      <c r="C144" s="215"/>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 customFormat="1" ht="12" customHeight="1" x14ac:dyDescent="0.2">
      <c r="A145" s="67"/>
      <c r="B145" s="64"/>
      <c r="C145" s="215"/>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 customFormat="1" ht="12" customHeight="1" x14ac:dyDescent="0.2">
      <c r="A146" s="67"/>
      <c r="B146" s="64"/>
      <c r="C146" s="215"/>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 customFormat="1" ht="12" customHeight="1" x14ac:dyDescent="0.2">
      <c r="A147" s="67"/>
      <c r="B147" s="64"/>
      <c r="C147" s="215"/>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 customFormat="1" ht="12" customHeight="1" x14ac:dyDescent="0.2">
      <c r="A148" s="67"/>
      <c r="B148" s="64"/>
      <c r="C148" s="215"/>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 customFormat="1" ht="12" customHeight="1" x14ac:dyDescent="0.2">
      <c r="A149" s="67"/>
      <c r="B149" s="64"/>
      <c r="C149" s="215"/>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 customFormat="1" ht="12" customHeight="1" x14ac:dyDescent="0.2">
      <c r="A150" s="67"/>
      <c r="B150" s="64"/>
      <c r="C150" s="215"/>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 customFormat="1" ht="12" customHeight="1" x14ac:dyDescent="0.2">
      <c r="A151" s="67"/>
      <c r="B151" s="64"/>
      <c r="C151" s="215"/>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 customFormat="1" ht="12" customHeight="1" x14ac:dyDescent="0.2">
      <c r="A152" s="67"/>
      <c r="B152" s="64"/>
      <c r="C152" s="215"/>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 customFormat="1" ht="12" customHeight="1" x14ac:dyDescent="0.2">
      <c r="A153" s="67"/>
      <c r="B153" s="64"/>
      <c r="C153" s="215"/>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 customFormat="1" ht="12" customHeight="1" x14ac:dyDescent="0.2">
      <c r="A154" s="67"/>
      <c r="B154" s="64"/>
      <c r="C154" s="215"/>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 customFormat="1" ht="12.75" customHeight="1" x14ac:dyDescent="0.2">
      <c r="A155" s="67"/>
      <c r="B155" s="64"/>
      <c r="C155" s="215"/>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 customFormat="1" ht="12.75" customHeight="1" x14ac:dyDescent="0.2">
      <c r="A156" s="67"/>
      <c r="B156" s="64"/>
      <c r="C156" s="215"/>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 customFormat="1" ht="12.75" customHeight="1" x14ac:dyDescent="0.2">
      <c r="A157" s="67"/>
      <c r="B157" s="64"/>
      <c r="C157" s="215"/>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 customFormat="1" ht="12.75" customHeight="1" x14ac:dyDescent="0.2">
      <c r="A158" s="67"/>
      <c r="B158" s="64"/>
      <c r="C158" s="215"/>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 customFormat="1" ht="12.75" customHeight="1" x14ac:dyDescent="0.2">
      <c r="A159" s="67"/>
      <c r="B159" s="64"/>
      <c r="C159" s="215"/>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 customFormat="1" ht="12.75" customHeight="1" x14ac:dyDescent="0.2">
      <c r="A160" s="67"/>
      <c r="B160" s="64"/>
      <c r="C160" s="215"/>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 customFormat="1" ht="12.75" customHeight="1" x14ac:dyDescent="0.2">
      <c r="A161" s="67"/>
      <c r="B161" s="64"/>
      <c r="C161" s="215"/>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 customFormat="1" ht="12.75" customHeight="1" x14ac:dyDescent="0.2">
      <c r="A162" s="67"/>
      <c r="B162" s="64"/>
      <c r="C162" s="215"/>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 customFormat="1" ht="12.75" customHeight="1" x14ac:dyDescent="0.2">
      <c r="A163" s="67"/>
      <c r="B163" s="64"/>
      <c r="C163" s="215"/>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 customFormat="1" ht="12.75" customHeight="1" x14ac:dyDescent="0.2">
      <c r="A164" s="67"/>
      <c r="B164" s="64"/>
      <c r="C164" s="215"/>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 customFormat="1" ht="12.75" customHeight="1" x14ac:dyDescent="0.2">
      <c r="A165" s="67"/>
      <c r="B165" s="64"/>
      <c r="C165" s="215"/>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 customFormat="1" ht="12.75" customHeight="1" x14ac:dyDescent="0.2">
      <c r="A166" s="67"/>
      <c r="B166" s="64"/>
      <c r="C166" s="215"/>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 customFormat="1" ht="12.75" customHeight="1" x14ac:dyDescent="0.2">
      <c r="A167" s="67"/>
      <c r="B167" s="64"/>
      <c r="C167" s="215"/>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 customFormat="1" ht="12.75" customHeight="1" x14ac:dyDescent="0.2">
      <c r="A168" s="67"/>
      <c r="B168" s="64"/>
      <c r="C168" s="215"/>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 customFormat="1" ht="12.75" customHeight="1" x14ac:dyDescent="0.2">
      <c r="A169" s="67"/>
      <c r="B169" s="64"/>
      <c r="C169" s="215"/>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 customFormat="1" ht="12.75" customHeight="1" x14ac:dyDescent="0.2">
      <c r="A170" s="67"/>
      <c r="B170" s="64"/>
      <c r="C170" s="215"/>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 customFormat="1" ht="12.75" customHeight="1" x14ac:dyDescent="0.2">
      <c r="A171" s="67"/>
      <c r="B171" s="64"/>
      <c r="C171" s="215"/>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 customFormat="1" ht="12.75" customHeight="1" x14ac:dyDescent="0.2">
      <c r="A172" s="67"/>
      <c r="B172" s="64"/>
      <c r="C172" s="215"/>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 customFormat="1" ht="12.75" customHeight="1" x14ac:dyDescent="0.2">
      <c r="A173" s="67"/>
      <c r="B173" s="64"/>
      <c r="C173" s="215"/>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 customFormat="1" ht="12.75" customHeight="1" x14ac:dyDescent="0.2">
      <c r="A174" s="67"/>
      <c r="B174" s="64"/>
      <c r="C174" s="215"/>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 customFormat="1" ht="12.75" customHeight="1" x14ac:dyDescent="0.2">
      <c r="A175" s="67"/>
      <c r="B175" s="64"/>
      <c r="C175" s="215"/>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 customFormat="1" ht="12.75" customHeight="1" x14ac:dyDescent="0.2">
      <c r="A176" s="67"/>
      <c r="B176" s="64"/>
      <c r="C176" s="215"/>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 customFormat="1" ht="12.75" customHeight="1" x14ac:dyDescent="0.2">
      <c r="A177" s="67"/>
      <c r="B177" s="64"/>
      <c r="C177" s="215"/>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 customFormat="1" ht="12.75" customHeight="1" x14ac:dyDescent="0.2">
      <c r="A178" s="67"/>
      <c r="B178" s="64"/>
      <c r="C178" s="215"/>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 customFormat="1" ht="12.75" customHeight="1" x14ac:dyDescent="0.2">
      <c r="A179" s="67"/>
      <c r="B179" s="64"/>
      <c r="C179" s="215"/>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 customFormat="1" ht="12.75" customHeight="1" x14ac:dyDescent="0.2">
      <c r="A180" s="67"/>
      <c r="B180" s="64"/>
      <c r="C180" s="215"/>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 customFormat="1" ht="12.75" customHeight="1" x14ac:dyDescent="0.2">
      <c r="A181" s="67"/>
      <c r="B181" s="64"/>
      <c r="C181" s="215"/>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 customFormat="1" ht="12.75" customHeight="1" x14ac:dyDescent="0.2">
      <c r="A182" s="67"/>
      <c r="B182" s="64"/>
      <c r="C182" s="215"/>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 customFormat="1" ht="12.75" customHeight="1" x14ac:dyDescent="0.2">
      <c r="A183" s="67"/>
      <c r="B183" s="64"/>
      <c r="C183" s="215"/>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 customFormat="1" ht="12.75" customHeight="1" x14ac:dyDescent="0.2">
      <c r="A184" s="67"/>
      <c r="B184" s="64"/>
      <c r="C184" s="215"/>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 customFormat="1" ht="12.75" customHeight="1" x14ac:dyDescent="0.2">
      <c r="A185" s="67"/>
      <c r="B185" s="64"/>
      <c r="C185" s="215"/>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 customFormat="1" ht="12.75" customHeight="1" x14ac:dyDescent="0.2">
      <c r="A186" s="67"/>
      <c r="B186" s="64"/>
      <c r="C186" s="215"/>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 customFormat="1" ht="12.75" customHeight="1" x14ac:dyDescent="0.2">
      <c r="A187" s="67"/>
      <c r="B187" s="64"/>
      <c r="C187" s="215"/>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 customFormat="1" ht="12.75" customHeight="1" x14ac:dyDescent="0.2">
      <c r="A188" s="67"/>
      <c r="B188" s="64"/>
      <c r="C188" s="215"/>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 customFormat="1" ht="12.75" customHeight="1" x14ac:dyDescent="0.2">
      <c r="A189" s="67"/>
      <c r="B189" s="64"/>
      <c r="C189" s="215"/>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 customFormat="1" ht="12.75" customHeight="1" x14ac:dyDescent="0.2">
      <c r="A190" s="67"/>
      <c r="B190" s="64"/>
      <c r="C190" s="215"/>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 customFormat="1" ht="12.75" customHeight="1" x14ac:dyDescent="0.2">
      <c r="A191" s="67"/>
      <c r="B191" s="64"/>
      <c r="C191" s="215"/>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 customFormat="1" ht="12.75" customHeight="1" x14ac:dyDescent="0.2">
      <c r="A192" s="67"/>
      <c r="B192" s="64"/>
      <c r="C192" s="215"/>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 customFormat="1" ht="12.75" customHeight="1" x14ac:dyDescent="0.2">
      <c r="A193" s="67"/>
      <c r="B193" s="64"/>
      <c r="C193" s="215"/>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 customFormat="1" ht="12.75" customHeight="1" x14ac:dyDescent="0.2">
      <c r="A194" s="67"/>
      <c r="B194" s="64"/>
      <c r="C194" s="215"/>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 customFormat="1" ht="12.75" customHeight="1" x14ac:dyDescent="0.2">
      <c r="A195" s="67"/>
      <c r="B195" s="64"/>
      <c r="C195" s="215"/>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 customFormat="1" ht="12.75" customHeight="1" x14ac:dyDescent="0.2">
      <c r="A196" s="67"/>
      <c r="B196" s="64"/>
      <c r="C196" s="215"/>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 customFormat="1" ht="12.75" customHeight="1" x14ac:dyDescent="0.2">
      <c r="A197" s="67"/>
      <c r="B197" s="64"/>
      <c r="C197" s="215"/>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 customFormat="1" ht="12.75" customHeight="1" x14ac:dyDescent="0.2">
      <c r="A198" s="67"/>
      <c r="B198" s="64"/>
      <c r="C198" s="215"/>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 customFormat="1" ht="12.75" customHeight="1" x14ac:dyDescent="0.2">
      <c r="A199" s="67"/>
      <c r="B199" s="64"/>
      <c r="C199" s="215"/>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 customFormat="1" ht="12.75" customHeight="1" x14ac:dyDescent="0.2">
      <c r="A200" s="67"/>
      <c r="B200" s="64"/>
      <c r="C200" s="215"/>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 customFormat="1" ht="12.75" customHeight="1" x14ac:dyDescent="0.2">
      <c r="A201" s="67"/>
      <c r="B201" s="64"/>
      <c r="C201" s="215"/>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 customFormat="1" ht="12.75" customHeight="1" x14ac:dyDescent="0.2">
      <c r="A202" s="67"/>
      <c r="B202" s="64"/>
      <c r="C202" s="215"/>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 customFormat="1" ht="12.75" customHeight="1" x14ac:dyDescent="0.2">
      <c r="A203" s="67"/>
      <c r="B203" s="64"/>
      <c r="C203" s="215"/>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 customFormat="1" ht="12.75" customHeight="1" x14ac:dyDescent="0.2">
      <c r="A204" s="67"/>
      <c r="B204" s="64"/>
      <c r="C204" s="215"/>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 customFormat="1" ht="12.75" customHeight="1" x14ac:dyDescent="0.2">
      <c r="A205" s="67"/>
      <c r="B205" s="64"/>
      <c r="C205" s="215"/>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 customFormat="1" ht="12.75" customHeight="1" x14ac:dyDescent="0.2">
      <c r="A206" s="67"/>
      <c r="B206" s="64"/>
      <c r="C206" s="215"/>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 customFormat="1" ht="12.75" customHeight="1" x14ac:dyDescent="0.2">
      <c r="A207" s="67"/>
      <c r="B207" s="64"/>
      <c r="C207" s="215"/>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 customFormat="1" ht="12.75" customHeight="1" x14ac:dyDescent="0.2">
      <c r="A208" s="67"/>
      <c r="B208" s="64"/>
      <c r="C208" s="215"/>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 customFormat="1" ht="12.75" customHeight="1" x14ac:dyDescent="0.2">
      <c r="A209" s="67"/>
      <c r="B209" s="64"/>
      <c r="C209" s="215"/>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 customFormat="1" ht="12.75" customHeight="1" x14ac:dyDescent="0.2">
      <c r="A210" s="67"/>
      <c r="B210" s="64"/>
      <c r="C210" s="215"/>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 customFormat="1" ht="12.75" customHeight="1" x14ac:dyDescent="0.2">
      <c r="A211" s="67"/>
      <c r="B211" s="64"/>
      <c r="C211" s="215"/>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 customFormat="1" ht="12.75" customHeight="1" x14ac:dyDescent="0.2">
      <c r="A212" s="67"/>
      <c r="B212" s="64"/>
      <c r="C212" s="215"/>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 customFormat="1" ht="12.75" customHeight="1" x14ac:dyDescent="0.2">
      <c r="A213" s="67"/>
      <c r="B213" s="64"/>
      <c r="C213" s="215"/>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 customFormat="1" ht="12.75" customHeight="1" x14ac:dyDescent="0.2">
      <c r="A214" s="67"/>
      <c r="B214" s="64"/>
      <c r="C214" s="215"/>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 customFormat="1" ht="12.75" customHeight="1" x14ac:dyDescent="0.2">
      <c r="A215" s="67"/>
      <c r="B215" s="64"/>
      <c r="C215" s="215"/>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 customFormat="1" ht="12.75" customHeight="1" x14ac:dyDescent="0.2">
      <c r="A216" s="67"/>
      <c r="B216" s="64"/>
      <c r="C216" s="215"/>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 customFormat="1" ht="12.75" customHeight="1" x14ac:dyDescent="0.2">
      <c r="A217" s="67"/>
      <c r="B217" s="64"/>
      <c r="C217" s="215"/>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 customFormat="1" ht="12.75" customHeight="1" x14ac:dyDescent="0.2">
      <c r="A218" s="67"/>
      <c r="B218" s="64"/>
      <c r="C218" s="215"/>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 customFormat="1" ht="12.75" customHeight="1" x14ac:dyDescent="0.2">
      <c r="A219" s="67"/>
      <c r="B219" s="64"/>
      <c r="C219" s="215"/>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 customFormat="1" ht="12.75" customHeight="1" x14ac:dyDescent="0.2">
      <c r="A220" s="67"/>
      <c r="B220" s="64"/>
      <c r="C220" s="215"/>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 customFormat="1" ht="12.75" customHeight="1" x14ac:dyDescent="0.2">
      <c r="A221" s="67"/>
      <c r="B221" s="64"/>
      <c r="C221" s="215"/>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 customFormat="1" ht="12.75" customHeight="1" x14ac:dyDescent="0.2">
      <c r="A222" s="67"/>
      <c r="B222" s="64"/>
      <c r="C222" s="215"/>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 customFormat="1" ht="12.75" customHeight="1" x14ac:dyDescent="0.2">
      <c r="A223" s="67"/>
      <c r="B223" s="64"/>
      <c r="C223" s="215"/>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 customFormat="1" ht="12.75" customHeight="1" x14ac:dyDescent="0.2">
      <c r="A224" s="67"/>
      <c r="B224" s="64"/>
      <c r="C224" s="215"/>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 customFormat="1" ht="12.75" customHeight="1" x14ac:dyDescent="0.2">
      <c r="A225" s="67"/>
      <c r="B225" s="64"/>
      <c r="C225" s="215"/>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 customFormat="1" ht="12.75" customHeight="1" x14ac:dyDescent="0.2">
      <c r="A226" s="67"/>
      <c r="B226" s="64"/>
      <c r="C226" s="215"/>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 customFormat="1" ht="12.75" customHeight="1" x14ac:dyDescent="0.2">
      <c r="A227" s="67"/>
      <c r="B227" s="64"/>
      <c r="C227" s="215"/>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 customFormat="1" ht="12.75" customHeight="1" x14ac:dyDescent="0.2">
      <c r="A228" s="67"/>
      <c r="B228" s="64"/>
      <c r="C228" s="215"/>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 customFormat="1" ht="12.75" customHeight="1" x14ac:dyDescent="0.2">
      <c r="A229" s="67"/>
      <c r="B229" s="64"/>
      <c r="C229" s="215"/>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 customFormat="1" ht="12.75" customHeight="1" x14ac:dyDescent="0.2">
      <c r="A230" s="67"/>
      <c r="B230" s="64"/>
      <c r="C230" s="215"/>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 customFormat="1" ht="12.75" customHeight="1" x14ac:dyDescent="0.2">
      <c r="A231" s="67"/>
      <c r="B231" s="64"/>
      <c r="C231" s="215"/>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 customFormat="1" ht="12.75" customHeight="1" x14ac:dyDescent="0.2">
      <c r="A232" s="67"/>
      <c r="B232" s="64"/>
      <c r="C232" s="215"/>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 customFormat="1" ht="12.75" customHeight="1" x14ac:dyDescent="0.2">
      <c r="A233" s="67"/>
      <c r="B233" s="64"/>
      <c r="C233" s="215"/>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 customFormat="1" ht="12.75" customHeight="1" x14ac:dyDescent="0.2">
      <c r="A234" s="67"/>
      <c r="B234" s="64"/>
      <c r="C234" s="215"/>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 customFormat="1" ht="12.75" customHeight="1" x14ac:dyDescent="0.2">
      <c r="A235" s="67"/>
      <c r="B235" s="64"/>
      <c r="C235" s="215"/>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 customFormat="1" ht="12.75" customHeight="1" x14ac:dyDescent="0.2">
      <c r="A236" s="67"/>
      <c r="B236" s="64"/>
      <c r="C236" s="215"/>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 customFormat="1" ht="12.75" customHeight="1" x14ac:dyDescent="0.2">
      <c r="A237" s="67"/>
      <c r="B237" s="64"/>
      <c r="C237" s="215"/>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 customFormat="1" ht="12.75" customHeight="1" x14ac:dyDescent="0.2">
      <c r="A238" s="67"/>
      <c r="B238" s="64"/>
      <c r="C238" s="215"/>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 customFormat="1" ht="12.75" customHeight="1" x14ac:dyDescent="0.2">
      <c r="A239" s="67"/>
      <c r="B239" s="64"/>
      <c r="C239" s="215"/>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 customFormat="1" ht="12.75" customHeight="1" x14ac:dyDescent="0.2">
      <c r="A240" s="67"/>
      <c r="B240" s="64"/>
      <c r="C240" s="215"/>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 customFormat="1" ht="12.75" customHeight="1" x14ac:dyDescent="0.2">
      <c r="A241" s="67"/>
      <c r="B241" s="64"/>
      <c r="C241" s="215"/>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 customFormat="1" ht="12.75" customHeight="1" x14ac:dyDescent="0.2">
      <c r="A242" s="67"/>
      <c r="B242" s="64"/>
      <c r="C242" s="215"/>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 customFormat="1" ht="12.75" customHeight="1" x14ac:dyDescent="0.2">
      <c r="A243" s="67"/>
      <c r="B243" s="64"/>
      <c r="C243" s="215"/>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 customFormat="1" ht="12.75" customHeight="1" x14ac:dyDescent="0.2">
      <c r="A244" s="67"/>
      <c r="B244" s="64"/>
      <c r="C244" s="215"/>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 customFormat="1" ht="12.75" customHeight="1" x14ac:dyDescent="0.2">
      <c r="A245" s="67"/>
      <c r="B245" s="64"/>
      <c r="C245" s="215"/>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 customFormat="1" ht="12.75" customHeight="1" x14ac:dyDescent="0.2">
      <c r="A246" s="67"/>
      <c r="B246" s="64"/>
      <c r="C246" s="215"/>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 customFormat="1" ht="12.75" customHeight="1" x14ac:dyDescent="0.2">
      <c r="A247" s="67"/>
      <c r="B247" s="64"/>
      <c r="C247" s="215"/>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 customFormat="1" ht="12.75" customHeight="1" x14ac:dyDescent="0.2">
      <c r="A248" s="67"/>
      <c r="B248" s="64"/>
      <c r="C248" s="215"/>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 customFormat="1" ht="12.75" customHeight="1" x14ac:dyDescent="0.2">
      <c r="A249" s="67"/>
      <c r="B249" s="64"/>
      <c r="C249" s="215"/>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 customFormat="1" ht="12.75" customHeight="1" x14ac:dyDescent="0.2">
      <c r="A250" s="67"/>
      <c r="B250" s="64"/>
      <c r="C250" s="215"/>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 customFormat="1" ht="12.75" customHeight="1" x14ac:dyDescent="0.2">
      <c r="A251" s="67"/>
      <c r="B251" s="64"/>
      <c r="C251" s="215"/>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 customFormat="1" ht="12.75" customHeight="1" x14ac:dyDescent="0.2">
      <c r="A252" s="67"/>
      <c r="B252" s="64"/>
      <c r="C252" s="215"/>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 customFormat="1" ht="12.75" customHeight="1" x14ac:dyDescent="0.2">
      <c r="A253" s="67"/>
      <c r="B253" s="64"/>
      <c r="C253" s="215"/>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 customFormat="1" ht="12.75" customHeight="1" x14ac:dyDescent="0.2">
      <c r="A254" s="67"/>
      <c r="B254" s="64"/>
      <c r="C254" s="215"/>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 customFormat="1" ht="12.75" customHeight="1" x14ac:dyDescent="0.2">
      <c r="A255" s="67"/>
      <c r="B255" s="64"/>
      <c r="C255" s="215"/>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 customFormat="1" ht="12.75" customHeight="1" x14ac:dyDescent="0.2">
      <c r="A256" s="67"/>
      <c r="B256" s="64"/>
      <c r="C256" s="215"/>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 customFormat="1" ht="12.75" customHeight="1" x14ac:dyDescent="0.2">
      <c r="A257" s="67"/>
      <c r="B257" s="64"/>
      <c r="C257" s="215"/>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 customFormat="1" ht="12.75" customHeight="1" x14ac:dyDescent="0.2">
      <c r="A258" s="67"/>
      <c r="B258" s="64"/>
      <c r="C258" s="215"/>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 customFormat="1" ht="12.75" customHeight="1" x14ac:dyDescent="0.2">
      <c r="A259" s="67"/>
      <c r="B259" s="64"/>
      <c r="C259" s="215"/>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 customFormat="1" ht="12.75" customHeight="1" x14ac:dyDescent="0.2">
      <c r="A260" s="67"/>
      <c r="B260" s="64"/>
      <c r="C260" s="215"/>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 customFormat="1" ht="12.75" customHeight="1" x14ac:dyDescent="0.2">
      <c r="A261" s="67"/>
      <c r="B261" s="64"/>
      <c r="C261" s="215"/>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 customFormat="1" ht="12.75" customHeight="1" x14ac:dyDescent="0.2">
      <c r="A262" s="67"/>
      <c r="B262" s="64"/>
      <c r="C262" s="215"/>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 customFormat="1" ht="12.75" customHeight="1" x14ac:dyDescent="0.2">
      <c r="A263" s="67"/>
      <c r="B263" s="64"/>
      <c r="C263" s="215"/>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 customFormat="1" ht="12.75" customHeight="1" x14ac:dyDescent="0.2">
      <c r="A264" s="67"/>
      <c r="B264" s="64"/>
      <c r="C264" s="215"/>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 customFormat="1" ht="12.75" customHeight="1" x14ac:dyDescent="0.2">
      <c r="A265" s="67"/>
      <c r="B265" s="64"/>
      <c r="C265" s="215"/>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 customFormat="1" ht="12.75" customHeight="1" x14ac:dyDescent="0.2">
      <c r="A266" s="67"/>
      <c r="B266" s="64"/>
      <c r="C266" s="215"/>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 customFormat="1" ht="12.75" customHeight="1" x14ac:dyDescent="0.2">
      <c r="A267" s="67"/>
      <c r="B267" s="64"/>
      <c r="C267" s="215"/>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 customFormat="1" ht="12.75" customHeight="1" x14ac:dyDescent="0.2">
      <c r="A268" s="67"/>
      <c r="B268" s="64"/>
      <c r="C268" s="215"/>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 customFormat="1" ht="12.75" customHeight="1" x14ac:dyDescent="0.2">
      <c r="A269" s="67"/>
      <c r="B269" s="64"/>
      <c r="C269" s="215"/>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 customFormat="1" ht="12.75" customHeight="1" x14ac:dyDescent="0.2">
      <c r="A270" s="67"/>
      <c r="B270" s="64"/>
      <c r="C270" s="215"/>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 customFormat="1" ht="12.75" customHeight="1" x14ac:dyDescent="0.2">
      <c r="A271" s="67"/>
      <c r="B271" s="64"/>
      <c r="C271" s="215"/>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 customFormat="1" ht="12.75" customHeight="1" x14ac:dyDescent="0.2">
      <c r="A272" s="67"/>
      <c r="B272" s="64"/>
      <c r="C272" s="215"/>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 customFormat="1" ht="12.75" customHeight="1" x14ac:dyDescent="0.2">
      <c r="A273" s="67"/>
      <c r="B273" s="64"/>
      <c r="C273" s="215"/>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 customFormat="1" ht="12.75" customHeight="1" x14ac:dyDescent="0.2">
      <c r="A274" s="67"/>
      <c r="B274" s="64"/>
      <c r="C274" s="215"/>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 customFormat="1" ht="12.75" customHeight="1" x14ac:dyDescent="0.2">
      <c r="A275" s="67"/>
      <c r="B275" s="64"/>
      <c r="C275" s="215"/>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 customFormat="1" ht="12.75" customHeight="1" x14ac:dyDescent="0.2">
      <c r="A276" s="67"/>
      <c r="B276" s="64"/>
      <c r="C276" s="215"/>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 customFormat="1" ht="12.75" customHeight="1" x14ac:dyDescent="0.2">
      <c r="A277" s="67"/>
      <c r="B277" s="64"/>
      <c r="C277" s="215"/>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 customFormat="1" ht="12.75" customHeight="1" x14ac:dyDescent="0.2">
      <c r="A278" s="67"/>
      <c r="B278" s="64"/>
      <c r="C278" s="215"/>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 customFormat="1" ht="12.75" customHeight="1" x14ac:dyDescent="0.2">
      <c r="A279" s="67"/>
      <c r="B279" s="64"/>
      <c r="C279" s="215"/>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 customFormat="1" ht="12.75" customHeight="1" x14ac:dyDescent="0.2">
      <c r="A280" s="67"/>
      <c r="B280" s="64"/>
      <c r="C280" s="215"/>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 customFormat="1" ht="12.75" customHeight="1" x14ac:dyDescent="0.2">
      <c r="A281" s="67"/>
      <c r="B281" s="64"/>
      <c r="C281" s="215"/>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 customFormat="1" ht="12.75" customHeight="1" x14ac:dyDescent="0.2">
      <c r="A282" s="67"/>
      <c r="B282" s="64"/>
      <c r="C282" s="215"/>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 customFormat="1" ht="12.75" customHeight="1" x14ac:dyDescent="0.2">
      <c r="A283" s="67"/>
      <c r="B283" s="64"/>
      <c r="C283" s="215"/>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 customFormat="1" ht="12.75" customHeight="1" x14ac:dyDescent="0.2">
      <c r="A284" s="67"/>
      <c r="B284" s="64"/>
      <c r="C284" s="215"/>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 customFormat="1" ht="12.75" customHeight="1" x14ac:dyDescent="0.2">
      <c r="A285" s="67"/>
      <c r="B285" s="64"/>
      <c r="C285" s="215"/>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 customFormat="1" ht="12.75" customHeight="1" x14ac:dyDescent="0.2">
      <c r="A286" s="67"/>
      <c r="B286" s="64"/>
      <c r="C286" s="215"/>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 customFormat="1" ht="12.75" customHeight="1" x14ac:dyDescent="0.2">
      <c r="A287" s="67"/>
      <c r="B287" s="64"/>
      <c r="C287" s="215"/>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 customFormat="1" ht="12.75" customHeight="1" x14ac:dyDescent="0.2">
      <c r="A288" s="67"/>
      <c r="B288" s="64"/>
      <c r="C288" s="215"/>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 customFormat="1" ht="12.75" customHeight="1" x14ac:dyDescent="0.2">
      <c r="A289" s="67"/>
      <c r="B289" s="64"/>
      <c r="C289" s="215"/>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 customFormat="1" ht="12.75" customHeight="1" x14ac:dyDescent="0.2">
      <c r="A290" s="67"/>
      <c r="B290" s="64"/>
      <c r="C290" s="215"/>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 customFormat="1" ht="12.75" customHeight="1" x14ac:dyDescent="0.2">
      <c r="A291" s="67"/>
      <c r="B291" s="64"/>
      <c r="C291" s="215"/>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 customFormat="1" ht="12.75" customHeight="1" x14ac:dyDescent="0.2">
      <c r="A292" s="67"/>
      <c r="B292" s="64"/>
      <c r="C292" s="215"/>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 customFormat="1" ht="12.75" customHeight="1" x14ac:dyDescent="0.2">
      <c r="A293" s="67"/>
      <c r="B293" s="64"/>
      <c r="C293" s="215"/>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 customFormat="1" ht="12.75" customHeight="1" x14ac:dyDescent="0.2">
      <c r="A294" s="67"/>
      <c r="B294" s="64"/>
      <c r="C294" s="215"/>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 customFormat="1" ht="12.75" customHeight="1" x14ac:dyDescent="0.2">
      <c r="A295" s="67"/>
      <c r="B295" s="64"/>
      <c r="C295" s="215"/>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 customFormat="1" ht="12.75" customHeight="1" x14ac:dyDescent="0.2">
      <c r="A296" s="67"/>
      <c r="B296" s="64"/>
      <c r="C296" s="215"/>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 customFormat="1" ht="12.75" customHeight="1" x14ac:dyDescent="0.2">
      <c r="A297" s="67"/>
      <c r="B297" s="64"/>
      <c r="C297" s="215"/>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 customFormat="1" ht="12.75" customHeight="1" x14ac:dyDescent="0.2">
      <c r="A298" s="67"/>
      <c r="B298" s="64"/>
      <c r="C298" s="215"/>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 customFormat="1" ht="12.75" customHeight="1" x14ac:dyDescent="0.2">
      <c r="A299" s="67"/>
      <c r="B299" s="64"/>
      <c r="C299" s="215"/>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 customFormat="1" ht="12.75" customHeight="1" x14ac:dyDescent="0.2">
      <c r="A300" s="67"/>
      <c r="B300" s="64"/>
      <c r="C300" s="215"/>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 customFormat="1" ht="12.75" customHeight="1" x14ac:dyDescent="0.2">
      <c r="A301" s="67"/>
      <c r="B301" s="64"/>
      <c r="C301" s="215"/>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 customFormat="1" ht="12.75" customHeight="1" x14ac:dyDescent="0.2">
      <c r="A302" s="67"/>
      <c r="B302" s="64"/>
      <c r="C302" s="215"/>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 customFormat="1" ht="12.75" customHeight="1" x14ac:dyDescent="0.2">
      <c r="A303" s="67"/>
      <c r="B303" s="64"/>
      <c r="C303" s="215"/>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 customFormat="1" ht="12.75" customHeight="1" x14ac:dyDescent="0.2">
      <c r="A304" s="67"/>
      <c r="B304" s="64"/>
      <c r="C304" s="215"/>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 customFormat="1" ht="12.75" customHeight="1" x14ac:dyDescent="0.2">
      <c r="A305" s="67"/>
      <c r="B305" s="64"/>
      <c r="C305" s="215"/>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 customFormat="1" ht="12.75" customHeight="1" x14ac:dyDescent="0.2">
      <c r="A306" s="67"/>
      <c r="B306" s="64"/>
      <c r="C306" s="215"/>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 customFormat="1" ht="12.75" customHeight="1" x14ac:dyDescent="0.2">
      <c r="A307" s="67"/>
      <c r="B307" s="64"/>
      <c r="C307" s="215"/>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 customFormat="1" ht="12.75" customHeight="1" x14ac:dyDescent="0.2">
      <c r="A308" s="67"/>
      <c r="B308" s="64"/>
      <c r="C308" s="215"/>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 customFormat="1" ht="12.75" customHeight="1" x14ac:dyDescent="0.2">
      <c r="A309" s="67"/>
      <c r="B309" s="64"/>
      <c r="C309" s="215"/>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 customFormat="1" ht="12.75" customHeight="1" x14ac:dyDescent="0.2">
      <c r="A310" s="67"/>
      <c r="B310" s="64"/>
      <c r="C310" s="215"/>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 customFormat="1" ht="12.75" customHeight="1" x14ac:dyDescent="0.2">
      <c r="A311" s="67"/>
      <c r="B311" s="64"/>
      <c r="C311" s="215"/>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 customFormat="1" ht="12.75" customHeight="1" x14ac:dyDescent="0.2">
      <c r="A312" s="67"/>
      <c r="B312" s="64"/>
      <c r="C312" s="215"/>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 customFormat="1" ht="12.75" customHeight="1" x14ac:dyDescent="0.2">
      <c r="A313" s="67"/>
      <c r="B313" s="64"/>
      <c r="C313" s="215"/>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 customFormat="1" ht="12.75" customHeight="1" x14ac:dyDescent="0.2">
      <c r="A314" s="67"/>
      <c r="B314" s="64"/>
      <c r="C314" s="215"/>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 customFormat="1" ht="12.75" customHeight="1" x14ac:dyDescent="0.2">
      <c r="A315" s="67"/>
      <c r="B315" s="64"/>
      <c r="C315" s="215"/>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 customFormat="1" ht="12.75" customHeight="1" x14ac:dyDescent="0.2">
      <c r="A316" s="67"/>
      <c r="B316" s="64"/>
      <c r="C316" s="215"/>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 customFormat="1" ht="12.75" customHeight="1" x14ac:dyDescent="0.2">
      <c r="A317" s="67"/>
      <c r="B317" s="64"/>
      <c r="C317" s="215"/>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 customFormat="1" ht="12.75" customHeight="1" x14ac:dyDescent="0.2">
      <c r="A318" s="67"/>
      <c r="B318" s="64"/>
      <c r="C318" s="215"/>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 customFormat="1" ht="12.75" customHeight="1" x14ac:dyDescent="0.2">
      <c r="A319" s="67"/>
      <c r="B319" s="64"/>
      <c r="C319" s="215"/>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 customFormat="1" ht="12.75" customHeight="1" x14ac:dyDescent="0.2">
      <c r="A320" s="67"/>
      <c r="B320" s="64"/>
      <c r="C320" s="215"/>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 customFormat="1" ht="12.75" customHeight="1" x14ac:dyDescent="0.2">
      <c r="A321" s="67"/>
      <c r="B321" s="64"/>
      <c r="C321" s="215"/>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 customFormat="1" ht="12.75" customHeight="1" x14ac:dyDescent="0.2">
      <c r="A322" s="67"/>
      <c r="B322" s="64"/>
      <c r="C322" s="215"/>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 customFormat="1" ht="12.75" customHeight="1" x14ac:dyDescent="0.2">
      <c r="A323" s="67"/>
      <c r="B323" s="64"/>
      <c r="C323" s="215"/>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 customFormat="1" ht="12.75" customHeight="1" x14ac:dyDescent="0.2">
      <c r="A324" s="67"/>
      <c r="B324" s="64"/>
      <c r="C324" s="215"/>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 customFormat="1" ht="12.75" customHeight="1" x14ac:dyDescent="0.2">
      <c r="A325" s="67"/>
      <c r="B325" s="64"/>
      <c r="C325" s="215"/>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 customFormat="1" ht="12.75" customHeight="1" x14ac:dyDescent="0.2">
      <c r="A326" s="67"/>
      <c r="B326" s="64"/>
      <c r="C326" s="215"/>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 customFormat="1" ht="12.75" customHeight="1" x14ac:dyDescent="0.2">
      <c r="A327" s="67"/>
      <c r="B327" s="64"/>
      <c r="C327" s="215"/>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 customFormat="1" ht="12.75" customHeight="1" x14ac:dyDescent="0.2">
      <c r="A328" s="67"/>
      <c r="B328" s="64"/>
      <c r="C328" s="215"/>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 customFormat="1" ht="12.75" customHeight="1" x14ac:dyDescent="0.2">
      <c r="A329" s="67"/>
      <c r="B329" s="64"/>
      <c r="C329" s="215"/>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 customFormat="1" ht="12.75" customHeight="1" x14ac:dyDescent="0.2">
      <c r="A330" s="67"/>
      <c r="B330" s="64"/>
      <c r="C330" s="215"/>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 customFormat="1" ht="12.75" customHeight="1" x14ac:dyDescent="0.2">
      <c r="A331" s="67"/>
      <c r="B331" s="64"/>
      <c r="C331" s="215"/>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 customFormat="1" ht="12.75" customHeight="1" x14ac:dyDescent="0.2">
      <c r="A332" s="67"/>
      <c r="B332" s="64"/>
      <c r="C332" s="215"/>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 customFormat="1" ht="12.75" customHeight="1" x14ac:dyDescent="0.2">
      <c r="A333" s="67"/>
      <c r="B333" s="64"/>
      <c r="C333" s="215"/>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 customFormat="1" ht="12.75" customHeight="1" x14ac:dyDescent="0.2">
      <c r="A334" s="67"/>
      <c r="B334" s="64"/>
      <c r="C334" s="215"/>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 customFormat="1" ht="12.75" customHeight="1" x14ac:dyDescent="0.2">
      <c r="A335" s="67"/>
      <c r="B335" s="64"/>
      <c r="C335" s="215"/>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 customFormat="1" ht="12.75" customHeight="1" x14ac:dyDescent="0.2">
      <c r="A336" s="67"/>
      <c r="B336" s="64"/>
      <c r="C336" s="215"/>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 customFormat="1" ht="12.75" customHeight="1" x14ac:dyDescent="0.2">
      <c r="A337" s="67"/>
      <c r="B337" s="64"/>
      <c r="C337" s="215"/>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 customFormat="1" ht="12.75" customHeight="1" x14ac:dyDescent="0.2">
      <c r="A338" s="67"/>
      <c r="B338" s="64"/>
      <c r="C338" s="215"/>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 customFormat="1" ht="12.75" customHeight="1" x14ac:dyDescent="0.2">
      <c r="A339" s="67"/>
      <c r="B339" s="64"/>
      <c r="C339" s="215"/>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 customFormat="1" ht="12.75" customHeight="1" x14ac:dyDescent="0.2">
      <c r="A340" s="67"/>
      <c r="B340" s="64"/>
      <c r="C340" s="215"/>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 customFormat="1" ht="12.75" customHeight="1" x14ac:dyDescent="0.2">
      <c r="A341" s="67"/>
      <c r="B341" s="64"/>
      <c r="C341" s="215"/>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 customFormat="1" ht="15.75" customHeight="1" x14ac:dyDescent="0.2">
      <c r="C342" s="215"/>
    </row>
    <row r="343" spans="1:25" s="1" customFormat="1" ht="15.75" customHeight="1" x14ac:dyDescent="0.2">
      <c r="C343" s="215"/>
    </row>
    <row r="344" spans="1:25" s="1" customFormat="1" ht="15.75" customHeight="1" x14ac:dyDescent="0.2">
      <c r="C344" s="215"/>
    </row>
    <row r="345" spans="1:25" s="1" customFormat="1" ht="15.75" customHeight="1" x14ac:dyDescent="0.2">
      <c r="C345" s="215"/>
    </row>
    <row r="346" spans="1:25" s="1" customFormat="1" ht="15.75" customHeight="1" x14ac:dyDescent="0.2">
      <c r="C346" s="215"/>
    </row>
    <row r="347" spans="1:25" s="1" customFormat="1" ht="15.75" customHeight="1" x14ac:dyDescent="0.2">
      <c r="C347" s="215"/>
    </row>
    <row r="348" spans="1:25" s="1" customFormat="1" ht="15.75" customHeight="1" x14ac:dyDescent="0.2">
      <c r="C348" s="215"/>
    </row>
    <row r="349" spans="1:25" s="1" customFormat="1" ht="15.75" customHeight="1" x14ac:dyDescent="0.2">
      <c r="C349" s="215"/>
    </row>
    <row r="350" spans="1:25" s="1" customFormat="1" ht="15.75" customHeight="1" x14ac:dyDescent="0.2">
      <c r="C350" s="215"/>
    </row>
    <row r="351" spans="1:25" s="1" customFormat="1" ht="15.75" customHeight="1" x14ac:dyDescent="0.2">
      <c r="C351" s="215"/>
    </row>
    <row r="352" spans="1:25" s="1" customFormat="1" ht="15.75" customHeight="1" x14ac:dyDescent="0.2">
      <c r="C352" s="215"/>
    </row>
    <row r="353" spans="3:3" s="1" customFormat="1" ht="15.75" customHeight="1" x14ac:dyDescent="0.2">
      <c r="C353" s="215"/>
    </row>
    <row r="354" spans="3:3" s="1" customFormat="1" ht="15.75" customHeight="1" x14ac:dyDescent="0.2">
      <c r="C354" s="215"/>
    </row>
    <row r="355" spans="3:3" s="1" customFormat="1" ht="15.75" customHeight="1" x14ac:dyDescent="0.2">
      <c r="C355" s="215"/>
    </row>
    <row r="356" spans="3:3" s="1" customFormat="1" ht="15.75" customHeight="1" x14ac:dyDescent="0.2">
      <c r="C356" s="215"/>
    </row>
    <row r="357" spans="3:3" s="1" customFormat="1" ht="15.75" customHeight="1" x14ac:dyDescent="0.2">
      <c r="C357" s="215"/>
    </row>
    <row r="358" spans="3:3" s="1" customFormat="1" ht="15.75" customHeight="1" x14ac:dyDescent="0.2">
      <c r="C358" s="215"/>
    </row>
    <row r="359" spans="3:3" s="1" customFormat="1" ht="15.75" customHeight="1" x14ac:dyDescent="0.2">
      <c r="C359" s="215"/>
    </row>
    <row r="360" spans="3:3" s="1" customFormat="1" ht="15.75" customHeight="1" x14ac:dyDescent="0.2">
      <c r="C360" s="215"/>
    </row>
    <row r="361" spans="3:3" s="1" customFormat="1" ht="15.75" customHeight="1" x14ac:dyDescent="0.2">
      <c r="C361" s="215"/>
    </row>
    <row r="362" spans="3:3" s="1" customFormat="1" ht="15.75" customHeight="1" x14ac:dyDescent="0.2">
      <c r="C362" s="215"/>
    </row>
    <row r="363" spans="3:3" s="1" customFormat="1" ht="15.75" customHeight="1" x14ac:dyDescent="0.2">
      <c r="C363" s="215"/>
    </row>
    <row r="364" spans="3:3" s="1" customFormat="1" ht="15.75" customHeight="1" x14ac:dyDescent="0.2">
      <c r="C364" s="215"/>
    </row>
    <row r="365" spans="3:3" s="1" customFormat="1" ht="15.75" customHeight="1" x14ac:dyDescent="0.2">
      <c r="C365" s="215"/>
    </row>
    <row r="366" spans="3:3" s="1" customFormat="1" ht="15.75" customHeight="1" x14ac:dyDescent="0.2">
      <c r="C366" s="215"/>
    </row>
    <row r="367" spans="3:3" s="1" customFormat="1" ht="15.75" customHeight="1" x14ac:dyDescent="0.2">
      <c r="C367" s="215"/>
    </row>
    <row r="368" spans="3:3" s="1" customFormat="1" ht="15.75" customHeight="1" x14ac:dyDescent="0.2">
      <c r="C368" s="215"/>
    </row>
    <row r="369" spans="3:3" s="1" customFormat="1" ht="15.75" customHeight="1" x14ac:dyDescent="0.2">
      <c r="C369" s="215"/>
    </row>
    <row r="370" spans="3:3" s="1" customFormat="1" ht="15.75" customHeight="1" x14ac:dyDescent="0.2">
      <c r="C370" s="215"/>
    </row>
    <row r="371" spans="3:3" s="1" customFormat="1" ht="15.75" customHeight="1" x14ac:dyDescent="0.2">
      <c r="C371" s="215"/>
    </row>
    <row r="372" spans="3:3" s="1" customFormat="1" ht="15.75" customHeight="1" x14ac:dyDescent="0.2">
      <c r="C372" s="215"/>
    </row>
    <row r="373" spans="3:3" s="1" customFormat="1" ht="15.75" customHeight="1" x14ac:dyDescent="0.2">
      <c r="C373" s="215"/>
    </row>
    <row r="374" spans="3:3" s="1" customFormat="1" ht="15.75" customHeight="1" x14ac:dyDescent="0.2">
      <c r="C374" s="215"/>
    </row>
    <row r="375" spans="3:3" s="1" customFormat="1" ht="15.75" customHeight="1" x14ac:dyDescent="0.2">
      <c r="C375" s="215"/>
    </row>
    <row r="376" spans="3:3" s="1" customFormat="1" ht="15.75" customHeight="1" x14ac:dyDescent="0.2">
      <c r="C376" s="215"/>
    </row>
    <row r="377" spans="3:3" s="1" customFormat="1" ht="15.75" customHeight="1" x14ac:dyDescent="0.2">
      <c r="C377" s="215"/>
    </row>
    <row r="378" spans="3:3" s="1" customFormat="1" ht="15.75" customHeight="1" x14ac:dyDescent="0.2">
      <c r="C378" s="215"/>
    </row>
    <row r="379" spans="3:3" s="1" customFormat="1" ht="15.75" customHeight="1" x14ac:dyDescent="0.2">
      <c r="C379" s="215"/>
    </row>
    <row r="380" spans="3:3" s="1" customFormat="1" ht="15.75" customHeight="1" x14ac:dyDescent="0.2">
      <c r="C380" s="215"/>
    </row>
    <row r="381" spans="3:3" s="1" customFormat="1" ht="15.75" customHeight="1" x14ac:dyDescent="0.2">
      <c r="C381" s="215"/>
    </row>
    <row r="382" spans="3:3" s="1" customFormat="1" ht="15.75" customHeight="1" x14ac:dyDescent="0.2">
      <c r="C382" s="215"/>
    </row>
    <row r="383" spans="3:3" s="1" customFormat="1" ht="15.75" customHeight="1" x14ac:dyDescent="0.2">
      <c r="C383" s="215"/>
    </row>
    <row r="384" spans="3:3" s="1" customFormat="1" ht="15.75" customHeight="1" x14ac:dyDescent="0.2">
      <c r="C384" s="215"/>
    </row>
    <row r="385" spans="3:3" s="1" customFormat="1" ht="15.75" customHeight="1" x14ac:dyDescent="0.2">
      <c r="C385" s="215"/>
    </row>
    <row r="386" spans="3:3" s="1" customFormat="1" ht="15.75" customHeight="1" x14ac:dyDescent="0.2">
      <c r="C386" s="215"/>
    </row>
    <row r="387" spans="3:3" s="1" customFormat="1" ht="15.75" customHeight="1" x14ac:dyDescent="0.2">
      <c r="C387" s="215"/>
    </row>
    <row r="388" spans="3:3" s="1" customFormat="1" ht="15.75" customHeight="1" x14ac:dyDescent="0.2">
      <c r="C388" s="215"/>
    </row>
    <row r="389" spans="3:3" s="1" customFormat="1" ht="15.75" customHeight="1" x14ac:dyDescent="0.2">
      <c r="C389" s="215"/>
    </row>
    <row r="390" spans="3:3" s="1" customFormat="1" ht="15.75" customHeight="1" x14ac:dyDescent="0.2">
      <c r="C390" s="215"/>
    </row>
    <row r="391" spans="3:3" s="1" customFormat="1" ht="15.75" customHeight="1" x14ac:dyDescent="0.2">
      <c r="C391" s="215"/>
    </row>
    <row r="392" spans="3:3" s="1" customFormat="1" ht="15.75" customHeight="1" x14ac:dyDescent="0.2">
      <c r="C392" s="215"/>
    </row>
    <row r="393" spans="3:3" s="1" customFormat="1" ht="15.75" customHeight="1" x14ac:dyDescent="0.2">
      <c r="C393" s="215"/>
    </row>
    <row r="394" spans="3:3" s="1" customFormat="1" ht="15.75" customHeight="1" x14ac:dyDescent="0.2">
      <c r="C394" s="215"/>
    </row>
    <row r="395" spans="3:3" s="1" customFormat="1" ht="15.75" customHeight="1" x14ac:dyDescent="0.2">
      <c r="C395" s="215"/>
    </row>
    <row r="396" spans="3:3" s="1" customFormat="1" ht="15.75" customHeight="1" x14ac:dyDescent="0.2">
      <c r="C396" s="215"/>
    </row>
    <row r="397" spans="3:3" s="1" customFormat="1" ht="15.75" customHeight="1" x14ac:dyDescent="0.2">
      <c r="C397" s="215"/>
    </row>
    <row r="398" spans="3:3" s="1" customFormat="1" ht="15.75" customHeight="1" x14ac:dyDescent="0.2">
      <c r="C398" s="215"/>
    </row>
    <row r="399" spans="3:3" s="1" customFormat="1" ht="15.75" customHeight="1" x14ac:dyDescent="0.2">
      <c r="C399" s="215"/>
    </row>
    <row r="400" spans="3:3" s="1" customFormat="1" ht="15.75" customHeight="1" x14ac:dyDescent="0.2">
      <c r="C400" s="215"/>
    </row>
    <row r="401" spans="3:3" s="1" customFormat="1" ht="15.75" customHeight="1" x14ac:dyDescent="0.2">
      <c r="C401" s="215"/>
    </row>
    <row r="402" spans="3:3" s="1" customFormat="1" ht="15.75" customHeight="1" x14ac:dyDescent="0.2">
      <c r="C402" s="215"/>
    </row>
    <row r="403" spans="3:3" s="1" customFormat="1" ht="15.75" customHeight="1" x14ac:dyDescent="0.2">
      <c r="C403" s="215"/>
    </row>
    <row r="404" spans="3:3" s="1" customFormat="1" ht="15.75" customHeight="1" x14ac:dyDescent="0.2">
      <c r="C404" s="215"/>
    </row>
    <row r="405" spans="3:3" s="1" customFormat="1" ht="15.75" customHeight="1" x14ac:dyDescent="0.2">
      <c r="C405" s="215"/>
    </row>
    <row r="406" spans="3:3" s="1" customFormat="1" ht="15.75" customHeight="1" x14ac:dyDescent="0.2">
      <c r="C406" s="215"/>
    </row>
    <row r="407" spans="3:3" s="1" customFormat="1" ht="15.75" customHeight="1" x14ac:dyDescent="0.2">
      <c r="C407" s="215"/>
    </row>
    <row r="408" spans="3:3" s="1" customFormat="1" ht="15.75" customHeight="1" x14ac:dyDescent="0.2">
      <c r="C408" s="215"/>
    </row>
    <row r="409" spans="3:3" s="1" customFormat="1" ht="15.75" customHeight="1" x14ac:dyDescent="0.2">
      <c r="C409" s="215"/>
    </row>
    <row r="410" spans="3:3" s="1" customFormat="1" ht="15.75" customHeight="1" x14ac:dyDescent="0.2">
      <c r="C410" s="215"/>
    </row>
    <row r="411" spans="3:3" s="1" customFormat="1" ht="15.75" customHeight="1" x14ac:dyDescent="0.2">
      <c r="C411" s="215"/>
    </row>
    <row r="412" spans="3:3" s="1" customFormat="1" ht="15.75" customHeight="1" x14ac:dyDescent="0.2">
      <c r="C412" s="215"/>
    </row>
    <row r="413" spans="3:3" s="1" customFormat="1" ht="15.75" customHeight="1" x14ac:dyDescent="0.2">
      <c r="C413" s="215"/>
    </row>
    <row r="414" spans="3:3" s="1" customFormat="1" ht="15.75" customHeight="1" x14ac:dyDescent="0.2">
      <c r="C414" s="215"/>
    </row>
    <row r="415" spans="3:3" s="1" customFormat="1" ht="15.75" customHeight="1" x14ac:dyDescent="0.2">
      <c r="C415" s="215"/>
    </row>
    <row r="416" spans="3:3" s="1" customFormat="1" ht="15.75" customHeight="1" x14ac:dyDescent="0.2">
      <c r="C416" s="215"/>
    </row>
    <row r="417" spans="3:3" s="1" customFormat="1" ht="15.75" customHeight="1" x14ac:dyDescent="0.2">
      <c r="C417" s="215"/>
    </row>
    <row r="418" spans="3:3" s="1" customFormat="1" ht="15.75" customHeight="1" x14ac:dyDescent="0.2">
      <c r="C418" s="215"/>
    </row>
    <row r="419" spans="3:3" s="1" customFormat="1" ht="15.75" customHeight="1" x14ac:dyDescent="0.2">
      <c r="C419" s="215"/>
    </row>
    <row r="420" spans="3:3" s="1" customFormat="1" ht="15.75" customHeight="1" x14ac:dyDescent="0.2">
      <c r="C420" s="215"/>
    </row>
    <row r="421" spans="3:3" s="1" customFormat="1" ht="15.75" customHeight="1" x14ac:dyDescent="0.2">
      <c r="C421" s="215"/>
    </row>
    <row r="422" spans="3:3" s="1" customFormat="1" ht="15.75" customHeight="1" x14ac:dyDescent="0.2">
      <c r="C422" s="215"/>
    </row>
    <row r="423" spans="3:3" s="1" customFormat="1" ht="15.75" customHeight="1" x14ac:dyDescent="0.2">
      <c r="C423" s="215"/>
    </row>
    <row r="424" spans="3:3" s="1" customFormat="1" ht="15.75" customHeight="1" x14ac:dyDescent="0.2">
      <c r="C424" s="215"/>
    </row>
    <row r="425" spans="3:3" s="1" customFormat="1" ht="15.75" customHeight="1" x14ac:dyDescent="0.2">
      <c r="C425" s="215"/>
    </row>
    <row r="426" spans="3:3" s="1" customFormat="1" ht="15.75" customHeight="1" x14ac:dyDescent="0.2">
      <c r="C426" s="215"/>
    </row>
    <row r="427" spans="3:3" s="1" customFormat="1" ht="15.75" customHeight="1" x14ac:dyDescent="0.2">
      <c r="C427" s="215"/>
    </row>
    <row r="428" spans="3:3" s="1" customFormat="1" ht="15.75" customHeight="1" x14ac:dyDescent="0.2">
      <c r="C428" s="215"/>
    </row>
    <row r="429" spans="3:3" s="1" customFormat="1" ht="15.75" customHeight="1" x14ac:dyDescent="0.2">
      <c r="C429" s="215"/>
    </row>
    <row r="430" spans="3:3" s="1" customFormat="1" ht="15.75" customHeight="1" x14ac:dyDescent="0.2">
      <c r="C430" s="215"/>
    </row>
    <row r="431" spans="3:3" s="1" customFormat="1" ht="15.75" customHeight="1" x14ac:dyDescent="0.2">
      <c r="C431" s="215"/>
    </row>
    <row r="432" spans="3:3" s="1" customFormat="1" ht="15.75" customHeight="1" x14ac:dyDescent="0.2">
      <c r="C432" s="215"/>
    </row>
    <row r="433" spans="3:3" s="1" customFormat="1" ht="15.75" customHeight="1" x14ac:dyDescent="0.2">
      <c r="C433" s="215"/>
    </row>
    <row r="434" spans="3:3" s="1" customFormat="1" ht="15.75" customHeight="1" x14ac:dyDescent="0.2">
      <c r="C434" s="215"/>
    </row>
    <row r="435" spans="3:3" s="1" customFormat="1" ht="15.75" customHeight="1" x14ac:dyDescent="0.2">
      <c r="C435" s="215"/>
    </row>
    <row r="436" spans="3:3" s="1" customFormat="1" ht="15.75" customHeight="1" x14ac:dyDescent="0.2">
      <c r="C436" s="215"/>
    </row>
    <row r="437" spans="3:3" s="1" customFormat="1" ht="15.75" customHeight="1" x14ac:dyDescent="0.2">
      <c r="C437" s="215"/>
    </row>
    <row r="438" spans="3:3" s="1" customFormat="1" ht="15.75" customHeight="1" x14ac:dyDescent="0.2">
      <c r="C438" s="215"/>
    </row>
    <row r="439" spans="3:3" s="1" customFormat="1" ht="15.75" customHeight="1" x14ac:dyDescent="0.2">
      <c r="C439" s="215"/>
    </row>
    <row r="440" spans="3:3" s="1" customFormat="1" ht="15.75" customHeight="1" x14ac:dyDescent="0.2">
      <c r="C440" s="215"/>
    </row>
    <row r="441" spans="3:3" s="1" customFormat="1" ht="15.75" customHeight="1" x14ac:dyDescent="0.2">
      <c r="C441" s="215"/>
    </row>
    <row r="442" spans="3:3" s="1" customFormat="1" ht="15.75" customHeight="1" x14ac:dyDescent="0.2">
      <c r="C442" s="215"/>
    </row>
    <row r="443" spans="3:3" s="1" customFormat="1" ht="15.75" customHeight="1" x14ac:dyDescent="0.2">
      <c r="C443" s="215"/>
    </row>
    <row r="444" spans="3:3" s="1" customFormat="1" ht="15.75" customHeight="1" x14ac:dyDescent="0.2">
      <c r="C444" s="215"/>
    </row>
    <row r="445" spans="3:3" s="1" customFormat="1" ht="15.75" customHeight="1" x14ac:dyDescent="0.2">
      <c r="C445" s="215"/>
    </row>
    <row r="446" spans="3:3" s="1" customFormat="1" ht="15.75" customHeight="1" x14ac:dyDescent="0.2">
      <c r="C446" s="215"/>
    </row>
    <row r="447" spans="3:3" s="1" customFormat="1" ht="15.75" customHeight="1" x14ac:dyDescent="0.2">
      <c r="C447" s="215"/>
    </row>
    <row r="448" spans="3:3" s="1" customFormat="1" ht="15.75" customHeight="1" x14ac:dyDescent="0.2">
      <c r="C448" s="215"/>
    </row>
    <row r="449" spans="3:3" s="1" customFormat="1" ht="15.75" customHeight="1" x14ac:dyDescent="0.2">
      <c r="C449" s="215"/>
    </row>
    <row r="450" spans="3:3" s="1" customFormat="1" ht="15.75" customHeight="1" x14ac:dyDescent="0.2">
      <c r="C450" s="215"/>
    </row>
    <row r="451" spans="3:3" s="1" customFormat="1" ht="15.75" customHeight="1" x14ac:dyDescent="0.2">
      <c r="C451" s="215"/>
    </row>
    <row r="452" spans="3:3" s="1" customFormat="1" ht="15.75" customHeight="1" x14ac:dyDescent="0.2">
      <c r="C452" s="215"/>
    </row>
    <row r="453" spans="3:3" s="1" customFormat="1" ht="15.75" customHeight="1" x14ac:dyDescent="0.2">
      <c r="C453" s="215"/>
    </row>
    <row r="454" spans="3:3" s="1" customFormat="1" ht="15.75" customHeight="1" x14ac:dyDescent="0.2">
      <c r="C454" s="215"/>
    </row>
    <row r="455" spans="3:3" s="1" customFormat="1" ht="15.75" customHeight="1" x14ac:dyDescent="0.2">
      <c r="C455" s="215"/>
    </row>
    <row r="456" spans="3:3" s="1" customFormat="1" ht="15.75" customHeight="1" x14ac:dyDescent="0.2">
      <c r="C456" s="215"/>
    </row>
    <row r="457" spans="3:3" s="1" customFormat="1" ht="15.75" customHeight="1" x14ac:dyDescent="0.2">
      <c r="C457" s="215"/>
    </row>
    <row r="458" spans="3:3" s="1" customFormat="1" ht="15.75" customHeight="1" x14ac:dyDescent="0.2">
      <c r="C458" s="215"/>
    </row>
    <row r="459" spans="3:3" s="1" customFormat="1" ht="15.75" customHeight="1" x14ac:dyDescent="0.2">
      <c r="C459" s="215"/>
    </row>
    <row r="460" spans="3:3" s="1" customFormat="1" ht="15.75" customHeight="1" x14ac:dyDescent="0.2">
      <c r="C460" s="215"/>
    </row>
    <row r="461" spans="3:3" s="1" customFormat="1" ht="15.75" customHeight="1" x14ac:dyDescent="0.2">
      <c r="C461" s="215"/>
    </row>
    <row r="462" spans="3:3" s="1" customFormat="1" ht="15.75" customHeight="1" x14ac:dyDescent="0.2">
      <c r="C462" s="215"/>
    </row>
    <row r="463" spans="3:3" s="1" customFormat="1" ht="15.75" customHeight="1" x14ac:dyDescent="0.2">
      <c r="C463" s="215"/>
    </row>
    <row r="464" spans="3:3" s="1" customFormat="1" ht="15.75" customHeight="1" x14ac:dyDescent="0.2">
      <c r="C464" s="215"/>
    </row>
    <row r="465" spans="3:3" s="1" customFormat="1" ht="15.75" customHeight="1" x14ac:dyDescent="0.2">
      <c r="C465" s="215"/>
    </row>
    <row r="466" spans="3:3" s="1" customFormat="1" ht="15.75" customHeight="1" x14ac:dyDescent="0.2">
      <c r="C466" s="215"/>
    </row>
    <row r="467" spans="3:3" s="1" customFormat="1" ht="15.75" customHeight="1" x14ac:dyDescent="0.2">
      <c r="C467" s="215"/>
    </row>
    <row r="468" spans="3:3" s="1" customFormat="1" ht="15.75" customHeight="1" x14ac:dyDescent="0.2">
      <c r="C468" s="215"/>
    </row>
    <row r="469" spans="3:3" s="1" customFormat="1" ht="15.75" customHeight="1" x14ac:dyDescent="0.2">
      <c r="C469" s="215"/>
    </row>
    <row r="470" spans="3:3" s="1" customFormat="1" ht="15.75" customHeight="1" x14ac:dyDescent="0.2">
      <c r="C470" s="215"/>
    </row>
    <row r="471" spans="3:3" s="1" customFormat="1" ht="15.75" customHeight="1" x14ac:dyDescent="0.2">
      <c r="C471" s="215"/>
    </row>
    <row r="472" spans="3:3" s="1" customFormat="1" ht="15.75" customHeight="1" x14ac:dyDescent="0.2">
      <c r="C472" s="215"/>
    </row>
    <row r="473" spans="3:3" s="1" customFormat="1" ht="15.75" customHeight="1" x14ac:dyDescent="0.2">
      <c r="C473" s="215"/>
    </row>
    <row r="474" spans="3:3" s="1" customFormat="1" ht="15.75" customHeight="1" x14ac:dyDescent="0.2">
      <c r="C474" s="215"/>
    </row>
    <row r="475" spans="3:3" s="1" customFormat="1" ht="15.75" customHeight="1" x14ac:dyDescent="0.2">
      <c r="C475" s="215"/>
    </row>
    <row r="476" spans="3:3" s="1" customFormat="1" ht="15.75" customHeight="1" x14ac:dyDescent="0.2">
      <c r="C476" s="215"/>
    </row>
    <row r="477" spans="3:3" s="1" customFormat="1" ht="15.75" customHeight="1" x14ac:dyDescent="0.2">
      <c r="C477" s="215"/>
    </row>
    <row r="478" spans="3:3" s="1" customFormat="1" ht="15.75" customHeight="1" x14ac:dyDescent="0.2">
      <c r="C478" s="215"/>
    </row>
    <row r="479" spans="3:3" s="1" customFormat="1" ht="15.75" customHeight="1" x14ac:dyDescent="0.2">
      <c r="C479" s="215"/>
    </row>
    <row r="480" spans="3:3" s="1" customFormat="1" ht="15.75" customHeight="1" x14ac:dyDescent="0.2">
      <c r="C480" s="215"/>
    </row>
    <row r="481" spans="3:3" s="1" customFormat="1" ht="15.75" customHeight="1" x14ac:dyDescent="0.2">
      <c r="C481" s="215"/>
    </row>
    <row r="482" spans="3:3" s="1" customFormat="1" ht="15.75" customHeight="1" x14ac:dyDescent="0.2">
      <c r="C482" s="215"/>
    </row>
    <row r="483" spans="3:3" s="1" customFormat="1" ht="15.75" customHeight="1" x14ac:dyDescent="0.2">
      <c r="C483" s="215"/>
    </row>
    <row r="484" spans="3:3" s="1" customFormat="1" ht="15.75" customHeight="1" x14ac:dyDescent="0.2">
      <c r="C484" s="215"/>
    </row>
    <row r="485" spans="3:3" s="1" customFormat="1" ht="15.75" customHeight="1" x14ac:dyDescent="0.2">
      <c r="C485" s="215"/>
    </row>
    <row r="486" spans="3:3" s="1" customFormat="1" ht="15.75" customHeight="1" x14ac:dyDescent="0.2">
      <c r="C486" s="215"/>
    </row>
    <row r="487" spans="3:3" s="1" customFormat="1" ht="15.75" customHeight="1" x14ac:dyDescent="0.2">
      <c r="C487" s="215"/>
    </row>
    <row r="488" spans="3:3" s="1" customFormat="1" ht="15.75" customHeight="1" x14ac:dyDescent="0.2">
      <c r="C488" s="215"/>
    </row>
    <row r="489" spans="3:3" s="1" customFormat="1" ht="15.75" customHeight="1" x14ac:dyDescent="0.2">
      <c r="C489" s="215"/>
    </row>
    <row r="490" spans="3:3" s="1" customFormat="1" ht="15.75" customHeight="1" x14ac:dyDescent="0.2">
      <c r="C490" s="215"/>
    </row>
    <row r="491" spans="3:3" s="1" customFormat="1" ht="15.75" customHeight="1" x14ac:dyDescent="0.2">
      <c r="C491" s="215"/>
    </row>
    <row r="492" spans="3:3" s="1" customFormat="1" ht="15.75" customHeight="1" x14ac:dyDescent="0.2">
      <c r="C492" s="215"/>
    </row>
    <row r="493" spans="3:3" s="1" customFormat="1" ht="15.75" customHeight="1" x14ac:dyDescent="0.2">
      <c r="C493" s="215"/>
    </row>
    <row r="494" spans="3:3" s="1" customFormat="1" ht="15.75" customHeight="1" x14ac:dyDescent="0.2">
      <c r="C494" s="215"/>
    </row>
    <row r="495" spans="3:3" s="1" customFormat="1" ht="15.75" customHeight="1" x14ac:dyDescent="0.2">
      <c r="C495" s="215"/>
    </row>
    <row r="496" spans="3:3" s="1" customFormat="1" ht="15.75" customHeight="1" x14ac:dyDescent="0.2">
      <c r="C496" s="215"/>
    </row>
    <row r="497" spans="3:3" s="1" customFormat="1" ht="15.75" customHeight="1" x14ac:dyDescent="0.2">
      <c r="C497" s="215"/>
    </row>
    <row r="498" spans="3:3" s="1" customFormat="1" ht="15.75" customHeight="1" x14ac:dyDescent="0.2">
      <c r="C498" s="215"/>
    </row>
    <row r="499" spans="3:3" s="1" customFormat="1" ht="15.75" customHeight="1" x14ac:dyDescent="0.2">
      <c r="C499" s="215"/>
    </row>
    <row r="500" spans="3:3" s="1" customFormat="1" ht="15.75" customHeight="1" x14ac:dyDescent="0.2">
      <c r="C500" s="215"/>
    </row>
    <row r="501" spans="3:3" s="1" customFormat="1" ht="15.75" customHeight="1" x14ac:dyDescent="0.2">
      <c r="C501" s="215"/>
    </row>
    <row r="502" spans="3:3" s="1" customFormat="1" ht="15.75" customHeight="1" x14ac:dyDescent="0.2">
      <c r="C502" s="215"/>
    </row>
    <row r="503" spans="3:3" s="1" customFormat="1" ht="15.75" customHeight="1" x14ac:dyDescent="0.2">
      <c r="C503" s="215"/>
    </row>
    <row r="504" spans="3:3" s="1" customFormat="1" ht="15.75" customHeight="1" x14ac:dyDescent="0.2">
      <c r="C504" s="215"/>
    </row>
    <row r="505" spans="3:3" s="1" customFormat="1" ht="15.75" customHeight="1" x14ac:dyDescent="0.2">
      <c r="C505" s="215"/>
    </row>
    <row r="506" spans="3:3" s="1" customFormat="1" ht="15.75" customHeight="1" x14ac:dyDescent="0.2">
      <c r="C506" s="215"/>
    </row>
    <row r="507" spans="3:3" s="1" customFormat="1" ht="15.75" customHeight="1" x14ac:dyDescent="0.2">
      <c r="C507" s="215"/>
    </row>
    <row r="508" spans="3:3" s="1" customFormat="1" ht="15.75" customHeight="1" x14ac:dyDescent="0.2">
      <c r="C508" s="215"/>
    </row>
    <row r="509" spans="3:3" s="1" customFormat="1" ht="15.75" customHeight="1" x14ac:dyDescent="0.2">
      <c r="C509" s="215"/>
    </row>
    <row r="510" spans="3:3" s="1" customFormat="1" ht="15.75" customHeight="1" x14ac:dyDescent="0.2">
      <c r="C510" s="215"/>
    </row>
    <row r="511" spans="3:3" s="1" customFormat="1" ht="15.75" customHeight="1" x14ac:dyDescent="0.2">
      <c r="C511" s="215"/>
    </row>
    <row r="512" spans="3:3" s="1" customFormat="1" ht="15.75" customHeight="1" x14ac:dyDescent="0.2">
      <c r="C512" s="215"/>
    </row>
    <row r="513" spans="3:3" s="1" customFormat="1" ht="15.75" customHeight="1" x14ac:dyDescent="0.2">
      <c r="C513" s="215"/>
    </row>
    <row r="514" spans="3:3" s="1" customFormat="1" ht="15.75" customHeight="1" x14ac:dyDescent="0.2">
      <c r="C514" s="215"/>
    </row>
    <row r="515" spans="3:3" s="1" customFormat="1" ht="15.75" customHeight="1" x14ac:dyDescent="0.2">
      <c r="C515" s="215"/>
    </row>
    <row r="516" spans="3:3" s="1" customFormat="1" ht="15.75" customHeight="1" x14ac:dyDescent="0.2">
      <c r="C516" s="215"/>
    </row>
    <row r="517" spans="3:3" s="1" customFormat="1" ht="15.75" customHeight="1" x14ac:dyDescent="0.2">
      <c r="C517" s="215"/>
    </row>
    <row r="518" spans="3:3" s="1" customFormat="1" ht="15.75" customHeight="1" x14ac:dyDescent="0.2">
      <c r="C518" s="215"/>
    </row>
    <row r="519" spans="3:3" s="1" customFormat="1" ht="15.75" customHeight="1" x14ac:dyDescent="0.2">
      <c r="C519" s="215"/>
    </row>
    <row r="520" spans="3:3" s="1" customFormat="1" ht="15.75" customHeight="1" x14ac:dyDescent="0.2">
      <c r="C520" s="215"/>
    </row>
    <row r="521" spans="3:3" s="1" customFormat="1" ht="15.75" customHeight="1" x14ac:dyDescent="0.2">
      <c r="C521" s="215"/>
    </row>
    <row r="522" spans="3:3" s="1" customFormat="1" ht="15.75" customHeight="1" x14ac:dyDescent="0.2">
      <c r="C522" s="215"/>
    </row>
    <row r="523" spans="3:3" s="1" customFormat="1" ht="15.75" customHeight="1" x14ac:dyDescent="0.2">
      <c r="C523" s="215"/>
    </row>
    <row r="524" spans="3:3" s="1" customFormat="1" ht="15.75" customHeight="1" x14ac:dyDescent="0.2">
      <c r="C524" s="215"/>
    </row>
    <row r="525" spans="3:3" s="1" customFormat="1" ht="15.75" customHeight="1" x14ac:dyDescent="0.2">
      <c r="C525" s="215"/>
    </row>
    <row r="526" spans="3:3" s="1" customFormat="1" ht="15.75" customHeight="1" x14ac:dyDescent="0.2">
      <c r="C526" s="215"/>
    </row>
    <row r="527" spans="3:3" s="1" customFormat="1" ht="15.75" customHeight="1" x14ac:dyDescent="0.2">
      <c r="C527" s="215"/>
    </row>
    <row r="528" spans="3:3" s="1" customFormat="1" ht="15.75" customHeight="1" x14ac:dyDescent="0.2">
      <c r="C528" s="215"/>
    </row>
    <row r="529" spans="3:3" s="1" customFormat="1" ht="15.75" customHeight="1" x14ac:dyDescent="0.2">
      <c r="C529" s="215"/>
    </row>
    <row r="530" spans="3:3" s="1" customFormat="1" ht="15.75" customHeight="1" x14ac:dyDescent="0.2">
      <c r="C530" s="215"/>
    </row>
    <row r="531" spans="3:3" s="1" customFormat="1" ht="15.75" customHeight="1" x14ac:dyDescent="0.2">
      <c r="C531" s="215"/>
    </row>
    <row r="532" spans="3:3" s="1" customFormat="1" ht="15.75" customHeight="1" x14ac:dyDescent="0.2">
      <c r="C532" s="215"/>
    </row>
    <row r="533" spans="3:3" s="1" customFormat="1" ht="15.75" customHeight="1" x14ac:dyDescent="0.2">
      <c r="C533" s="215"/>
    </row>
    <row r="534" spans="3:3" s="1" customFormat="1" ht="15.75" customHeight="1" x14ac:dyDescent="0.2">
      <c r="C534" s="215"/>
    </row>
    <row r="535" spans="3:3" s="1" customFormat="1" ht="15.75" customHeight="1" x14ac:dyDescent="0.2">
      <c r="C535" s="215"/>
    </row>
    <row r="536" spans="3:3" s="1" customFormat="1" ht="15.75" customHeight="1" x14ac:dyDescent="0.2">
      <c r="C536" s="215"/>
    </row>
    <row r="537" spans="3:3" s="1" customFormat="1" ht="15.75" customHeight="1" x14ac:dyDescent="0.2">
      <c r="C537" s="215"/>
    </row>
    <row r="538" spans="3:3" s="1" customFormat="1" ht="15.75" customHeight="1" x14ac:dyDescent="0.2">
      <c r="C538" s="215"/>
    </row>
    <row r="539" spans="3:3" s="1" customFormat="1" ht="15.75" customHeight="1" x14ac:dyDescent="0.2">
      <c r="C539" s="215"/>
    </row>
    <row r="540" spans="3:3" s="1" customFormat="1" ht="15.75" customHeight="1" x14ac:dyDescent="0.2">
      <c r="C540" s="215"/>
    </row>
    <row r="541" spans="3:3" s="1" customFormat="1" ht="15.75" customHeight="1" x14ac:dyDescent="0.2">
      <c r="C541" s="215"/>
    </row>
    <row r="542" spans="3:3" s="1" customFormat="1" ht="15.75" customHeight="1" x14ac:dyDescent="0.2">
      <c r="C542" s="215"/>
    </row>
    <row r="543" spans="3:3" s="1" customFormat="1" ht="15.75" customHeight="1" x14ac:dyDescent="0.2">
      <c r="C543" s="215"/>
    </row>
    <row r="544" spans="3:3" s="1" customFormat="1" ht="15.75" customHeight="1" x14ac:dyDescent="0.2">
      <c r="C544" s="215"/>
    </row>
    <row r="545" spans="3:3" s="1" customFormat="1" ht="15.75" customHeight="1" x14ac:dyDescent="0.2">
      <c r="C545" s="215"/>
    </row>
    <row r="546" spans="3:3" s="1" customFormat="1" ht="15.75" customHeight="1" x14ac:dyDescent="0.2">
      <c r="C546" s="215"/>
    </row>
    <row r="547" spans="3:3" s="1" customFormat="1" ht="15.75" customHeight="1" x14ac:dyDescent="0.2">
      <c r="C547" s="215"/>
    </row>
    <row r="548" spans="3:3" s="1" customFormat="1" ht="15.75" customHeight="1" x14ac:dyDescent="0.2">
      <c r="C548" s="215"/>
    </row>
    <row r="549" spans="3:3" s="1" customFormat="1" ht="15.75" customHeight="1" x14ac:dyDescent="0.2">
      <c r="C549" s="215"/>
    </row>
    <row r="550" spans="3:3" s="1" customFormat="1" ht="15.75" customHeight="1" x14ac:dyDescent="0.2">
      <c r="C550" s="215"/>
    </row>
    <row r="551" spans="3:3" s="1" customFormat="1" ht="15.75" customHeight="1" x14ac:dyDescent="0.2">
      <c r="C551" s="215"/>
    </row>
    <row r="552" spans="3:3" s="1" customFormat="1" ht="15.75" customHeight="1" x14ac:dyDescent="0.2">
      <c r="C552" s="215"/>
    </row>
    <row r="553" spans="3:3" s="1" customFormat="1" ht="15.75" customHeight="1" x14ac:dyDescent="0.2">
      <c r="C553" s="215"/>
    </row>
    <row r="554" spans="3:3" s="1" customFormat="1" ht="15.75" customHeight="1" x14ac:dyDescent="0.2">
      <c r="C554" s="215"/>
    </row>
    <row r="555" spans="3:3" s="1" customFormat="1" ht="15.75" customHeight="1" x14ac:dyDescent="0.2">
      <c r="C555" s="215"/>
    </row>
    <row r="556" spans="3:3" s="1" customFormat="1" ht="15.75" customHeight="1" x14ac:dyDescent="0.2">
      <c r="C556" s="215"/>
    </row>
    <row r="557" spans="3:3" s="1" customFormat="1" ht="15.75" customHeight="1" x14ac:dyDescent="0.2">
      <c r="C557" s="215"/>
    </row>
    <row r="558" spans="3:3" s="1" customFormat="1" ht="15.75" customHeight="1" x14ac:dyDescent="0.2">
      <c r="C558" s="215"/>
    </row>
    <row r="559" spans="3:3" s="1" customFormat="1" ht="15.75" customHeight="1" x14ac:dyDescent="0.2">
      <c r="C559" s="215"/>
    </row>
    <row r="560" spans="3:3" s="1" customFormat="1" ht="15.75" customHeight="1" x14ac:dyDescent="0.2">
      <c r="C560" s="215"/>
    </row>
    <row r="561" spans="3:3" s="1" customFormat="1" ht="15.75" customHeight="1" x14ac:dyDescent="0.2">
      <c r="C561" s="215"/>
    </row>
    <row r="562" spans="3:3" s="1" customFormat="1" ht="15.75" customHeight="1" x14ac:dyDescent="0.2">
      <c r="C562" s="215"/>
    </row>
    <row r="563" spans="3:3" s="1" customFormat="1" ht="15.75" customHeight="1" x14ac:dyDescent="0.2">
      <c r="C563" s="215"/>
    </row>
    <row r="564" spans="3:3" s="1" customFormat="1" ht="15.75" customHeight="1" x14ac:dyDescent="0.2">
      <c r="C564" s="215"/>
    </row>
    <row r="565" spans="3:3" s="1" customFormat="1" ht="15.75" customHeight="1" x14ac:dyDescent="0.2">
      <c r="C565" s="215"/>
    </row>
    <row r="566" spans="3:3" s="1" customFormat="1" ht="15.75" customHeight="1" x14ac:dyDescent="0.2">
      <c r="C566" s="215"/>
    </row>
    <row r="567" spans="3:3" s="1" customFormat="1" ht="15.75" customHeight="1" x14ac:dyDescent="0.2">
      <c r="C567" s="215"/>
    </row>
    <row r="568" spans="3:3" s="1" customFormat="1" ht="15.75" customHeight="1" x14ac:dyDescent="0.2">
      <c r="C568" s="215"/>
    </row>
    <row r="569" spans="3:3" s="1" customFormat="1" ht="15.75" customHeight="1" x14ac:dyDescent="0.2">
      <c r="C569" s="215"/>
    </row>
    <row r="570" spans="3:3" s="1" customFormat="1" ht="15.75" customHeight="1" x14ac:dyDescent="0.2">
      <c r="C570" s="215"/>
    </row>
    <row r="571" spans="3:3" s="1" customFormat="1" ht="15.75" customHeight="1" x14ac:dyDescent="0.2">
      <c r="C571" s="215"/>
    </row>
    <row r="572" spans="3:3" s="1" customFormat="1" ht="15.75" customHeight="1" x14ac:dyDescent="0.2">
      <c r="C572" s="215"/>
    </row>
    <row r="573" spans="3:3" s="1" customFormat="1" ht="15.75" customHeight="1" x14ac:dyDescent="0.2">
      <c r="C573" s="215"/>
    </row>
    <row r="574" spans="3:3" s="1" customFormat="1" ht="15.75" customHeight="1" x14ac:dyDescent="0.2">
      <c r="C574" s="215"/>
    </row>
    <row r="575" spans="3:3" s="1" customFormat="1" ht="15.75" customHeight="1" x14ac:dyDescent="0.2">
      <c r="C575" s="215"/>
    </row>
    <row r="576" spans="3:3" s="1" customFormat="1" ht="15.75" customHeight="1" x14ac:dyDescent="0.2">
      <c r="C576" s="215"/>
    </row>
    <row r="577" spans="3:3" s="1" customFormat="1" ht="15.75" customHeight="1" x14ac:dyDescent="0.2">
      <c r="C577" s="215"/>
    </row>
    <row r="578" spans="3:3" s="1" customFormat="1" ht="15.75" customHeight="1" x14ac:dyDescent="0.2">
      <c r="C578" s="215"/>
    </row>
    <row r="579" spans="3:3" s="1" customFormat="1" ht="15.75" customHeight="1" x14ac:dyDescent="0.2">
      <c r="C579" s="215"/>
    </row>
    <row r="580" spans="3:3" s="1" customFormat="1" ht="15.75" customHeight="1" x14ac:dyDescent="0.2">
      <c r="C580" s="215"/>
    </row>
    <row r="581" spans="3:3" s="1" customFormat="1" ht="15.75" customHeight="1" x14ac:dyDescent="0.2">
      <c r="C581" s="215"/>
    </row>
    <row r="582" spans="3:3" s="1" customFormat="1" ht="15.75" customHeight="1" x14ac:dyDescent="0.2">
      <c r="C582" s="215"/>
    </row>
    <row r="583" spans="3:3" s="1" customFormat="1" ht="15.75" customHeight="1" x14ac:dyDescent="0.2">
      <c r="C583" s="215"/>
    </row>
    <row r="584" spans="3:3" s="1" customFormat="1" ht="15.75" customHeight="1" x14ac:dyDescent="0.2">
      <c r="C584" s="215"/>
    </row>
    <row r="585" spans="3:3" s="1" customFormat="1" ht="15.75" customHeight="1" x14ac:dyDescent="0.2">
      <c r="C585" s="215"/>
    </row>
    <row r="586" spans="3:3" s="1" customFormat="1" ht="15.75" customHeight="1" x14ac:dyDescent="0.2">
      <c r="C586" s="215"/>
    </row>
    <row r="587" spans="3:3" s="1" customFormat="1" ht="15.75" customHeight="1" x14ac:dyDescent="0.2">
      <c r="C587" s="215"/>
    </row>
    <row r="588" spans="3:3" s="1" customFormat="1" ht="15.75" customHeight="1" x14ac:dyDescent="0.2">
      <c r="C588" s="215"/>
    </row>
    <row r="589" spans="3:3" s="1" customFormat="1" ht="15.75" customHeight="1" x14ac:dyDescent="0.2">
      <c r="C589" s="215"/>
    </row>
    <row r="590" spans="3:3" s="1" customFormat="1" ht="15.75" customHeight="1" x14ac:dyDescent="0.2">
      <c r="C590" s="215"/>
    </row>
    <row r="591" spans="3:3" s="1" customFormat="1" ht="15.75" customHeight="1" x14ac:dyDescent="0.2">
      <c r="C591" s="215"/>
    </row>
    <row r="592" spans="3:3" s="1" customFormat="1" ht="15.75" customHeight="1" x14ac:dyDescent="0.2">
      <c r="C592" s="215"/>
    </row>
    <row r="593" spans="3:3" s="1" customFormat="1" ht="15.75" customHeight="1" x14ac:dyDescent="0.2">
      <c r="C593" s="215"/>
    </row>
    <row r="594" spans="3:3" s="1" customFormat="1" ht="15.75" customHeight="1" x14ac:dyDescent="0.2">
      <c r="C594" s="215"/>
    </row>
    <row r="595" spans="3:3" s="1" customFormat="1" ht="15.75" customHeight="1" x14ac:dyDescent="0.2">
      <c r="C595" s="215"/>
    </row>
    <row r="596" spans="3:3" s="1" customFormat="1" ht="15.75" customHeight="1" x14ac:dyDescent="0.2">
      <c r="C596" s="215"/>
    </row>
    <row r="597" spans="3:3" s="1" customFormat="1" ht="15.75" customHeight="1" x14ac:dyDescent="0.2">
      <c r="C597" s="215"/>
    </row>
    <row r="598" spans="3:3" s="1" customFormat="1" ht="15.75" customHeight="1" x14ac:dyDescent="0.2">
      <c r="C598" s="215"/>
    </row>
    <row r="599" spans="3:3" s="1" customFormat="1" ht="15.75" customHeight="1" x14ac:dyDescent="0.2">
      <c r="C599" s="215"/>
    </row>
    <row r="600" spans="3:3" s="1" customFormat="1" ht="15.75" customHeight="1" x14ac:dyDescent="0.2">
      <c r="C600" s="215"/>
    </row>
    <row r="601" spans="3:3" s="1" customFormat="1" ht="15.75" customHeight="1" x14ac:dyDescent="0.2">
      <c r="C601" s="215"/>
    </row>
    <row r="602" spans="3:3" s="1" customFormat="1" ht="15.75" customHeight="1" x14ac:dyDescent="0.2">
      <c r="C602" s="215"/>
    </row>
    <row r="603" spans="3:3" s="1" customFormat="1" ht="15.75" customHeight="1" x14ac:dyDescent="0.2">
      <c r="C603" s="215"/>
    </row>
    <row r="604" spans="3:3" s="1" customFormat="1" ht="15.75" customHeight="1" x14ac:dyDescent="0.2">
      <c r="C604" s="215"/>
    </row>
    <row r="605" spans="3:3" s="1" customFormat="1" ht="15.75" customHeight="1" x14ac:dyDescent="0.2">
      <c r="C605" s="215"/>
    </row>
    <row r="606" spans="3:3" s="1" customFormat="1" ht="15.75" customHeight="1" x14ac:dyDescent="0.2">
      <c r="C606" s="215"/>
    </row>
    <row r="607" spans="3:3" s="1" customFormat="1" ht="15.75" customHeight="1" x14ac:dyDescent="0.2">
      <c r="C607" s="215"/>
    </row>
    <row r="608" spans="3:3" s="1" customFormat="1" ht="15.75" customHeight="1" x14ac:dyDescent="0.2">
      <c r="C608" s="215"/>
    </row>
    <row r="609" spans="3:3" s="1" customFormat="1" ht="15.75" customHeight="1" x14ac:dyDescent="0.2">
      <c r="C609" s="215"/>
    </row>
    <row r="610" spans="3:3" s="1" customFormat="1" ht="15.75" customHeight="1" x14ac:dyDescent="0.2">
      <c r="C610" s="215"/>
    </row>
    <row r="611" spans="3:3" s="1" customFormat="1" ht="15.75" customHeight="1" x14ac:dyDescent="0.2">
      <c r="C611" s="215"/>
    </row>
    <row r="612" spans="3:3" s="1" customFormat="1" ht="15.75" customHeight="1" x14ac:dyDescent="0.2">
      <c r="C612" s="215"/>
    </row>
    <row r="613" spans="3:3" s="1" customFormat="1" ht="15.75" customHeight="1" x14ac:dyDescent="0.2">
      <c r="C613" s="215"/>
    </row>
    <row r="614" spans="3:3" s="1" customFormat="1" ht="15.75" customHeight="1" x14ac:dyDescent="0.2">
      <c r="C614" s="215"/>
    </row>
    <row r="615" spans="3:3" s="1" customFormat="1" ht="15.75" customHeight="1" x14ac:dyDescent="0.2">
      <c r="C615" s="215"/>
    </row>
    <row r="616" spans="3:3" s="1" customFormat="1" ht="15.75" customHeight="1" x14ac:dyDescent="0.2">
      <c r="C616" s="215"/>
    </row>
    <row r="617" spans="3:3" s="1" customFormat="1" ht="15.75" customHeight="1" x14ac:dyDescent="0.2">
      <c r="C617" s="215"/>
    </row>
    <row r="618" spans="3:3" s="1" customFormat="1" ht="15.75" customHeight="1" x14ac:dyDescent="0.2">
      <c r="C618" s="215"/>
    </row>
    <row r="619" spans="3:3" s="1" customFormat="1" ht="15.75" customHeight="1" x14ac:dyDescent="0.2">
      <c r="C619" s="215"/>
    </row>
    <row r="620" spans="3:3" s="1" customFormat="1" ht="15.75" customHeight="1" x14ac:dyDescent="0.2">
      <c r="C620" s="215"/>
    </row>
    <row r="621" spans="3:3" s="1" customFormat="1" ht="15.75" customHeight="1" x14ac:dyDescent="0.2">
      <c r="C621" s="215"/>
    </row>
    <row r="622" spans="3:3" s="1" customFormat="1" ht="15.75" customHeight="1" x14ac:dyDescent="0.2">
      <c r="C622" s="215"/>
    </row>
    <row r="623" spans="3:3" s="1" customFormat="1" ht="15.75" customHeight="1" x14ac:dyDescent="0.2">
      <c r="C623" s="215"/>
    </row>
    <row r="624" spans="3:3" s="1" customFormat="1" ht="15.75" customHeight="1" x14ac:dyDescent="0.2">
      <c r="C624" s="215"/>
    </row>
    <row r="625" spans="3:3" s="1" customFormat="1" ht="15.75" customHeight="1" x14ac:dyDescent="0.2">
      <c r="C625" s="215"/>
    </row>
    <row r="626" spans="3:3" s="1" customFormat="1" ht="15.75" customHeight="1" x14ac:dyDescent="0.2">
      <c r="C626" s="215"/>
    </row>
    <row r="627" spans="3:3" s="1" customFormat="1" ht="15.75" customHeight="1" x14ac:dyDescent="0.2">
      <c r="C627" s="215"/>
    </row>
    <row r="628" spans="3:3" s="1" customFormat="1" ht="15.75" customHeight="1" x14ac:dyDescent="0.2">
      <c r="C628" s="215"/>
    </row>
    <row r="629" spans="3:3" s="1" customFormat="1" ht="15.75" customHeight="1" x14ac:dyDescent="0.2">
      <c r="C629" s="215"/>
    </row>
    <row r="630" spans="3:3" s="1" customFormat="1" ht="15.75" customHeight="1" x14ac:dyDescent="0.2">
      <c r="C630" s="215"/>
    </row>
    <row r="631" spans="3:3" s="1" customFormat="1" ht="15.75" customHeight="1" x14ac:dyDescent="0.2">
      <c r="C631" s="215"/>
    </row>
    <row r="632" spans="3:3" s="1" customFormat="1" ht="15.75" customHeight="1" x14ac:dyDescent="0.2">
      <c r="C632" s="215"/>
    </row>
    <row r="633" spans="3:3" s="1" customFormat="1" ht="15.75" customHeight="1" x14ac:dyDescent="0.2">
      <c r="C633" s="215"/>
    </row>
    <row r="634" spans="3:3" s="1" customFormat="1" ht="15.75" customHeight="1" x14ac:dyDescent="0.2">
      <c r="C634" s="215"/>
    </row>
    <row r="635" spans="3:3" s="1" customFormat="1" ht="15.75" customHeight="1" x14ac:dyDescent="0.2">
      <c r="C635" s="215"/>
    </row>
    <row r="636" spans="3:3" s="1" customFormat="1" ht="15.75" customHeight="1" x14ac:dyDescent="0.2">
      <c r="C636" s="215"/>
    </row>
    <row r="637" spans="3:3" s="1" customFormat="1" ht="15.75" customHeight="1" x14ac:dyDescent="0.2">
      <c r="C637" s="215"/>
    </row>
    <row r="638" spans="3:3" s="1" customFormat="1" ht="15.75" customHeight="1" x14ac:dyDescent="0.2">
      <c r="C638" s="215"/>
    </row>
    <row r="639" spans="3:3" s="1" customFormat="1" ht="15.75" customHeight="1" x14ac:dyDescent="0.2">
      <c r="C639" s="215"/>
    </row>
    <row r="640" spans="3:3" s="1" customFormat="1" ht="15.75" customHeight="1" x14ac:dyDescent="0.2">
      <c r="C640" s="215"/>
    </row>
    <row r="641" spans="3:3" s="1" customFormat="1" ht="15.75" customHeight="1" x14ac:dyDescent="0.2">
      <c r="C641" s="215"/>
    </row>
    <row r="642" spans="3:3" s="1" customFormat="1" ht="15.75" customHeight="1" x14ac:dyDescent="0.2">
      <c r="C642" s="215"/>
    </row>
    <row r="643" spans="3:3" s="1" customFormat="1" ht="15.75" customHeight="1" x14ac:dyDescent="0.2">
      <c r="C643" s="215"/>
    </row>
    <row r="644" spans="3:3" s="1" customFormat="1" ht="15.75" customHeight="1" x14ac:dyDescent="0.2">
      <c r="C644" s="215"/>
    </row>
    <row r="645" spans="3:3" s="1" customFormat="1" ht="15.75" customHeight="1" x14ac:dyDescent="0.2">
      <c r="C645" s="215"/>
    </row>
    <row r="646" spans="3:3" s="1" customFormat="1" ht="15.75" customHeight="1" x14ac:dyDescent="0.2">
      <c r="C646" s="215"/>
    </row>
    <row r="647" spans="3:3" s="1" customFormat="1" ht="15.75" customHeight="1" x14ac:dyDescent="0.2">
      <c r="C647" s="215"/>
    </row>
    <row r="648" spans="3:3" s="1" customFormat="1" ht="15.75" customHeight="1" x14ac:dyDescent="0.2">
      <c r="C648" s="215"/>
    </row>
    <row r="649" spans="3:3" s="1" customFormat="1" ht="15.75" customHeight="1" x14ac:dyDescent="0.2">
      <c r="C649" s="215"/>
    </row>
    <row r="650" spans="3:3" s="1" customFormat="1" ht="15.75" customHeight="1" x14ac:dyDescent="0.2">
      <c r="C650" s="215"/>
    </row>
    <row r="651" spans="3:3" s="1" customFormat="1" ht="15.75" customHeight="1" x14ac:dyDescent="0.2">
      <c r="C651" s="215"/>
    </row>
    <row r="652" spans="3:3" s="1" customFormat="1" ht="15.75" customHeight="1" x14ac:dyDescent="0.2">
      <c r="C652" s="215"/>
    </row>
    <row r="653" spans="3:3" s="1" customFormat="1" ht="15.75" customHeight="1" x14ac:dyDescent="0.2">
      <c r="C653" s="215"/>
    </row>
    <row r="654" spans="3:3" s="1" customFormat="1" ht="15.75" customHeight="1" x14ac:dyDescent="0.2">
      <c r="C654" s="215"/>
    </row>
    <row r="655" spans="3:3" s="1" customFormat="1" ht="15.75" customHeight="1" x14ac:dyDescent="0.2">
      <c r="C655" s="215"/>
    </row>
    <row r="656" spans="3:3" s="1" customFormat="1" ht="15.75" customHeight="1" x14ac:dyDescent="0.2">
      <c r="C656" s="215"/>
    </row>
    <row r="657" spans="3:3" s="1" customFormat="1" ht="15.75" customHeight="1" x14ac:dyDescent="0.2">
      <c r="C657" s="215"/>
    </row>
    <row r="658" spans="3:3" s="1" customFormat="1" ht="15.75" customHeight="1" x14ac:dyDescent="0.2">
      <c r="C658" s="215"/>
    </row>
    <row r="659" spans="3:3" s="1" customFormat="1" ht="15.75" customHeight="1" x14ac:dyDescent="0.2">
      <c r="C659" s="215"/>
    </row>
    <row r="660" spans="3:3" s="1" customFormat="1" ht="15.75" customHeight="1" x14ac:dyDescent="0.2">
      <c r="C660" s="215"/>
    </row>
    <row r="661" spans="3:3" s="1" customFormat="1" ht="15.75" customHeight="1" x14ac:dyDescent="0.2">
      <c r="C661" s="215"/>
    </row>
    <row r="662" spans="3:3" s="1" customFormat="1" ht="15.75" customHeight="1" x14ac:dyDescent="0.2">
      <c r="C662" s="215"/>
    </row>
    <row r="663" spans="3:3" s="1" customFormat="1" ht="15.75" customHeight="1" x14ac:dyDescent="0.2">
      <c r="C663" s="215"/>
    </row>
    <row r="664" spans="3:3" s="1" customFormat="1" ht="15.75" customHeight="1" x14ac:dyDescent="0.2">
      <c r="C664" s="215"/>
    </row>
    <row r="665" spans="3:3" s="1" customFormat="1" ht="15.75" customHeight="1" x14ac:dyDescent="0.2">
      <c r="C665" s="215"/>
    </row>
    <row r="666" spans="3:3" s="1" customFormat="1" ht="15.75" customHeight="1" x14ac:dyDescent="0.2">
      <c r="C666" s="215"/>
    </row>
    <row r="667" spans="3:3" s="1" customFormat="1" ht="15.75" customHeight="1" x14ac:dyDescent="0.2">
      <c r="C667" s="215"/>
    </row>
    <row r="668" spans="3:3" s="1" customFormat="1" ht="15.75" customHeight="1" x14ac:dyDescent="0.2">
      <c r="C668" s="215"/>
    </row>
    <row r="669" spans="3:3" s="1" customFormat="1" ht="15.75" customHeight="1" x14ac:dyDescent="0.2">
      <c r="C669" s="215"/>
    </row>
    <row r="670" spans="3:3" s="1" customFormat="1" ht="15.75" customHeight="1" x14ac:dyDescent="0.2">
      <c r="C670" s="215"/>
    </row>
    <row r="671" spans="3:3" s="1" customFormat="1" ht="15.75" customHeight="1" x14ac:dyDescent="0.2">
      <c r="C671" s="215"/>
    </row>
    <row r="672" spans="3:3" s="1" customFormat="1" ht="15.75" customHeight="1" x14ac:dyDescent="0.2">
      <c r="C672" s="215"/>
    </row>
    <row r="673" spans="3:3" s="1" customFormat="1" ht="15.75" customHeight="1" x14ac:dyDescent="0.2">
      <c r="C673" s="215"/>
    </row>
    <row r="674" spans="3:3" s="1" customFormat="1" ht="15.75" customHeight="1" x14ac:dyDescent="0.2">
      <c r="C674" s="215"/>
    </row>
    <row r="675" spans="3:3" s="1" customFormat="1" ht="15.75" customHeight="1" x14ac:dyDescent="0.2">
      <c r="C675" s="215"/>
    </row>
    <row r="676" spans="3:3" s="1" customFormat="1" ht="15.75" customHeight="1" x14ac:dyDescent="0.2">
      <c r="C676" s="215"/>
    </row>
    <row r="677" spans="3:3" s="1" customFormat="1" ht="15.75" customHeight="1" x14ac:dyDescent="0.2">
      <c r="C677" s="215"/>
    </row>
    <row r="678" spans="3:3" s="1" customFormat="1" ht="15.75" customHeight="1" x14ac:dyDescent="0.2">
      <c r="C678" s="215"/>
    </row>
    <row r="679" spans="3:3" s="1" customFormat="1" ht="15.75" customHeight="1" x14ac:dyDescent="0.2">
      <c r="C679" s="215"/>
    </row>
    <row r="680" spans="3:3" s="1" customFormat="1" ht="15.75" customHeight="1" x14ac:dyDescent="0.2">
      <c r="C680" s="215"/>
    </row>
    <row r="681" spans="3:3" s="1" customFormat="1" ht="15.75" customHeight="1" x14ac:dyDescent="0.2">
      <c r="C681" s="215"/>
    </row>
    <row r="682" spans="3:3" s="1" customFormat="1" ht="15.75" customHeight="1" x14ac:dyDescent="0.2">
      <c r="C682" s="215"/>
    </row>
    <row r="683" spans="3:3" s="1" customFormat="1" ht="15.75" customHeight="1" x14ac:dyDescent="0.2">
      <c r="C683" s="215"/>
    </row>
    <row r="684" spans="3:3" s="1" customFormat="1" ht="15.75" customHeight="1" x14ac:dyDescent="0.2">
      <c r="C684" s="215"/>
    </row>
    <row r="685" spans="3:3" s="1" customFormat="1" ht="15.75" customHeight="1" x14ac:dyDescent="0.2">
      <c r="C685" s="215"/>
    </row>
    <row r="686" spans="3:3" s="1" customFormat="1" ht="15.75" customHeight="1" x14ac:dyDescent="0.2">
      <c r="C686" s="215"/>
    </row>
    <row r="687" spans="3:3" s="1" customFormat="1" ht="15.75" customHeight="1" x14ac:dyDescent="0.2">
      <c r="C687" s="215"/>
    </row>
    <row r="688" spans="3:3" s="1" customFormat="1" ht="15.75" customHeight="1" x14ac:dyDescent="0.2">
      <c r="C688" s="215"/>
    </row>
    <row r="689" spans="3:3" s="1" customFormat="1" ht="15.75" customHeight="1" x14ac:dyDescent="0.2">
      <c r="C689" s="215"/>
    </row>
    <row r="690" spans="3:3" s="1" customFormat="1" ht="15.75" customHeight="1" x14ac:dyDescent="0.2">
      <c r="C690" s="215"/>
    </row>
    <row r="691" spans="3:3" s="1" customFormat="1" ht="15.75" customHeight="1" x14ac:dyDescent="0.2">
      <c r="C691" s="215"/>
    </row>
    <row r="692" spans="3:3" s="1" customFormat="1" ht="15.75" customHeight="1" x14ac:dyDescent="0.2">
      <c r="C692" s="215"/>
    </row>
    <row r="693" spans="3:3" s="1" customFormat="1" ht="15.75" customHeight="1" x14ac:dyDescent="0.2">
      <c r="C693" s="215"/>
    </row>
    <row r="694" spans="3:3" s="1" customFormat="1" ht="15.75" customHeight="1" x14ac:dyDescent="0.2">
      <c r="C694" s="215"/>
    </row>
    <row r="695" spans="3:3" s="1" customFormat="1" ht="15.75" customHeight="1" x14ac:dyDescent="0.2">
      <c r="C695" s="215"/>
    </row>
    <row r="696" spans="3:3" s="1" customFormat="1" ht="15.75" customHeight="1" x14ac:dyDescent="0.2">
      <c r="C696" s="215"/>
    </row>
    <row r="697" spans="3:3" s="1" customFormat="1" ht="15.75" customHeight="1" x14ac:dyDescent="0.2">
      <c r="C697" s="215"/>
    </row>
    <row r="698" spans="3:3" s="1" customFormat="1" ht="15.75" customHeight="1" x14ac:dyDescent="0.2">
      <c r="C698" s="215"/>
    </row>
    <row r="699" spans="3:3" s="1" customFormat="1" ht="15.75" customHeight="1" x14ac:dyDescent="0.2">
      <c r="C699" s="215"/>
    </row>
    <row r="700" spans="3:3" s="1" customFormat="1" ht="15.75" customHeight="1" x14ac:dyDescent="0.2">
      <c r="C700" s="215"/>
    </row>
    <row r="701" spans="3:3" s="1" customFormat="1" ht="15.75" customHeight="1" x14ac:dyDescent="0.2">
      <c r="C701" s="215"/>
    </row>
    <row r="702" spans="3:3" s="1" customFormat="1" ht="15.75" customHeight="1" x14ac:dyDescent="0.2">
      <c r="C702" s="215"/>
    </row>
    <row r="703" spans="3:3" s="1" customFormat="1" ht="15.75" customHeight="1" x14ac:dyDescent="0.2">
      <c r="C703" s="215"/>
    </row>
    <row r="704" spans="3:3" s="1" customFormat="1" ht="15.75" customHeight="1" x14ac:dyDescent="0.2">
      <c r="C704" s="215"/>
    </row>
    <row r="705" spans="3:3" s="1" customFormat="1" ht="15.75" customHeight="1" x14ac:dyDescent="0.2">
      <c r="C705" s="215"/>
    </row>
    <row r="706" spans="3:3" s="1" customFormat="1" ht="15.75" customHeight="1" x14ac:dyDescent="0.2">
      <c r="C706" s="215"/>
    </row>
    <row r="707" spans="3:3" s="1" customFormat="1" ht="15.75" customHeight="1" x14ac:dyDescent="0.2">
      <c r="C707" s="215"/>
    </row>
    <row r="708" spans="3:3" s="1" customFormat="1" ht="15.75" customHeight="1" x14ac:dyDescent="0.2">
      <c r="C708" s="215"/>
    </row>
    <row r="709" spans="3:3" s="1" customFormat="1" ht="15.75" customHeight="1" x14ac:dyDescent="0.2">
      <c r="C709" s="215"/>
    </row>
    <row r="710" spans="3:3" s="1" customFormat="1" ht="15.75" customHeight="1" x14ac:dyDescent="0.2">
      <c r="C710" s="215"/>
    </row>
    <row r="711" spans="3:3" s="1" customFormat="1" ht="15.75" customHeight="1" x14ac:dyDescent="0.2">
      <c r="C711" s="215"/>
    </row>
    <row r="712" spans="3:3" s="1" customFormat="1" ht="15.75" customHeight="1" x14ac:dyDescent="0.2">
      <c r="C712" s="215"/>
    </row>
    <row r="713" spans="3:3" s="1" customFormat="1" ht="15.75" customHeight="1" x14ac:dyDescent="0.2">
      <c r="C713" s="215"/>
    </row>
    <row r="714" spans="3:3" s="1" customFormat="1" ht="15.75" customHeight="1" x14ac:dyDescent="0.2">
      <c r="C714" s="215"/>
    </row>
    <row r="715" spans="3:3" s="1" customFormat="1" ht="15.75" customHeight="1" x14ac:dyDescent="0.2">
      <c r="C715" s="215"/>
    </row>
    <row r="716" spans="3:3" s="1" customFormat="1" ht="15.75" customHeight="1" x14ac:dyDescent="0.2">
      <c r="C716" s="215"/>
    </row>
    <row r="717" spans="3:3" s="1" customFormat="1" ht="15.75" customHeight="1" x14ac:dyDescent="0.2">
      <c r="C717" s="215"/>
    </row>
    <row r="718" spans="3:3" s="1" customFormat="1" ht="15.75" customHeight="1" x14ac:dyDescent="0.2">
      <c r="C718" s="215"/>
    </row>
    <row r="719" spans="3:3" s="1" customFormat="1" ht="15.75" customHeight="1" x14ac:dyDescent="0.2">
      <c r="C719" s="215"/>
    </row>
    <row r="720" spans="3:3" s="1" customFormat="1" ht="15.75" customHeight="1" x14ac:dyDescent="0.2">
      <c r="C720" s="215"/>
    </row>
    <row r="721" spans="3:3" s="1" customFormat="1" ht="15.75" customHeight="1" x14ac:dyDescent="0.2">
      <c r="C721" s="215"/>
    </row>
    <row r="722" spans="3:3" s="1" customFormat="1" ht="15.75" customHeight="1" x14ac:dyDescent="0.2">
      <c r="C722" s="215"/>
    </row>
    <row r="723" spans="3:3" s="1" customFormat="1" ht="15.75" customHeight="1" x14ac:dyDescent="0.2">
      <c r="C723" s="215"/>
    </row>
    <row r="724" spans="3:3" s="1" customFormat="1" ht="15.75" customHeight="1" x14ac:dyDescent="0.2">
      <c r="C724" s="215"/>
    </row>
    <row r="725" spans="3:3" s="1" customFormat="1" ht="15.75" customHeight="1" x14ac:dyDescent="0.2">
      <c r="C725" s="215"/>
    </row>
    <row r="726" spans="3:3" s="1" customFormat="1" ht="15.75" customHeight="1" x14ac:dyDescent="0.2">
      <c r="C726" s="215"/>
    </row>
    <row r="727" spans="3:3" s="1" customFormat="1" ht="15.75" customHeight="1" x14ac:dyDescent="0.2">
      <c r="C727" s="215"/>
    </row>
    <row r="728" spans="3:3" s="1" customFormat="1" ht="15.75" customHeight="1" x14ac:dyDescent="0.2">
      <c r="C728" s="215"/>
    </row>
    <row r="729" spans="3:3" s="1" customFormat="1" ht="15.75" customHeight="1" x14ac:dyDescent="0.2">
      <c r="C729" s="215"/>
    </row>
    <row r="730" spans="3:3" s="1" customFormat="1" ht="15.75" customHeight="1" x14ac:dyDescent="0.2">
      <c r="C730" s="215"/>
    </row>
    <row r="731" spans="3:3" s="1" customFormat="1" ht="15.75" customHeight="1" x14ac:dyDescent="0.2">
      <c r="C731" s="215"/>
    </row>
    <row r="732" spans="3:3" s="1" customFormat="1" ht="15.75" customHeight="1" x14ac:dyDescent="0.2">
      <c r="C732" s="215"/>
    </row>
    <row r="733" spans="3:3" s="1" customFormat="1" ht="15.75" customHeight="1" x14ac:dyDescent="0.2">
      <c r="C733" s="215"/>
    </row>
    <row r="734" spans="3:3" s="1" customFormat="1" ht="15.75" customHeight="1" x14ac:dyDescent="0.2">
      <c r="C734" s="215"/>
    </row>
    <row r="735" spans="3:3" s="1" customFormat="1" ht="15.75" customHeight="1" x14ac:dyDescent="0.2">
      <c r="C735" s="215"/>
    </row>
    <row r="736" spans="3:3" s="1" customFormat="1" ht="15.75" customHeight="1" x14ac:dyDescent="0.2">
      <c r="C736" s="215"/>
    </row>
    <row r="737" spans="3:3" s="1" customFormat="1" ht="15.75" customHeight="1" x14ac:dyDescent="0.2">
      <c r="C737" s="215"/>
    </row>
    <row r="738" spans="3:3" s="1" customFormat="1" ht="15.75" customHeight="1" x14ac:dyDescent="0.2">
      <c r="C738" s="215"/>
    </row>
    <row r="739" spans="3:3" s="1" customFormat="1" ht="15.75" customHeight="1" x14ac:dyDescent="0.2">
      <c r="C739" s="215"/>
    </row>
    <row r="740" spans="3:3" s="1" customFormat="1" ht="15.75" customHeight="1" x14ac:dyDescent="0.2">
      <c r="C740" s="215"/>
    </row>
    <row r="741" spans="3:3" s="1" customFormat="1" ht="15.75" customHeight="1" x14ac:dyDescent="0.2">
      <c r="C741" s="215"/>
    </row>
    <row r="742" spans="3:3" s="1" customFormat="1" ht="15.75" customHeight="1" x14ac:dyDescent="0.2">
      <c r="C742" s="215"/>
    </row>
    <row r="743" spans="3:3" s="1" customFormat="1" ht="15.75" customHeight="1" x14ac:dyDescent="0.2">
      <c r="C743" s="215"/>
    </row>
    <row r="744" spans="3:3" s="1" customFormat="1" ht="15.75" customHeight="1" x14ac:dyDescent="0.2">
      <c r="C744" s="215"/>
    </row>
    <row r="745" spans="3:3" s="1" customFormat="1" ht="15.75" customHeight="1" x14ac:dyDescent="0.2">
      <c r="C745" s="215"/>
    </row>
    <row r="746" spans="3:3" s="1" customFormat="1" ht="15.75" customHeight="1" x14ac:dyDescent="0.2">
      <c r="C746" s="215"/>
    </row>
    <row r="747" spans="3:3" s="1" customFormat="1" ht="15.75" customHeight="1" x14ac:dyDescent="0.2">
      <c r="C747" s="215"/>
    </row>
    <row r="748" spans="3:3" s="1" customFormat="1" ht="15.75" customHeight="1" x14ac:dyDescent="0.2">
      <c r="C748" s="215"/>
    </row>
    <row r="749" spans="3:3" s="1" customFormat="1" ht="15.75" customHeight="1" x14ac:dyDescent="0.2">
      <c r="C749" s="215"/>
    </row>
    <row r="750" spans="3:3" s="1" customFormat="1" ht="15.75" customHeight="1" x14ac:dyDescent="0.2">
      <c r="C750" s="215"/>
    </row>
    <row r="751" spans="3:3" s="1" customFormat="1" ht="15.75" customHeight="1" x14ac:dyDescent="0.2">
      <c r="C751" s="215"/>
    </row>
    <row r="752" spans="3:3" s="1" customFormat="1" ht="15.75" customHeight="1" x14ac:dyDescent="0.2">
      <c r="C752" s="215"/>
    </row>
    <row r="753" spans="3:3" s="1" customFormat="1" ht="15.75" customHeight="1" x14ac:dyDescent="0.2">
      <c r="C753" s="215"/>
    </row>
    <row r="754" spans="3:3" s="1" customFormat="1" ht="15.75" customHeight="1" x14ac:dyDescent="0.2">
      <c r="C754" s="215"/>
    </row>
    <row r="755" spans="3:3" s="1" customFormat="1" ht="15.75" customHeight="1" x14ac:dyDescent="0.2">
      <c r="C755" s="215"/>
    </row>
    <row r="756" spans="3:3" s="1" customFormat="1" ht="15.75" customHeight="1" x14ac:dyDescent="0.2">
      <c r="C756" s="215"/>
    </row>
    <row r="757" spans="3:3" s="1" customFormat="1" ht="15.75" customHeight="1" x14ac:dyDescent="0.2">
      <c r="C757" s="215"/>
    </row>
    <row r="758" spans="3:3" s="1" customFormat="1" ht="15.75" customHeight="1" x14ac:dyDescent="0.2">
      <c r="C758" s="215"/>
    </row>
    <row r="759" spans="3:3" s="1" customFormat="1" ht="15.75" customHeight="1" x14ac:dyDescent="0.2">
      <c r="C759" s="215"/>
    </row>
    <row r="760" spans="3:3" s="1" customFormat="1" ht="15.75" customHeight="1" x14ac:dyDescent="0.2">
      <c r="C760" s="215"/>
    </row>
    <row r="761" spans="3:3" s="1" customFormat="1" ht="15.75" customHeight="1" x14ac:dyDescent="0.2">
      <c r="C761" s="215"/>
    </row>
    <row r="762" spans="3:3" s="1" customFormat="1" ht="15.75" customHeight="1" x14ac:dyDescent="0.2">
      <c r="C762" s="215"/>
    </row>
    <row r="763" spans="3:3" s="1" customFormat="1" ht="15.75" customHeight="1" x14ac:dyDescent="0.2">
      <c r="C763" s="215"/>
    </row>
    <row r="764" spans="3:3" s="1" customFormat="1" ht="15.75" customHeight="1" x14ac:dyDescent="0.2">
      <c r="C764" s="215"/>
    </row>
    <row r="765" spans="3:3" s="1" customFormat="1" ht="15.75" customHeight="1" x14ac:dyDescent="0.2">
      <c r="C765" s="215"/>
    </row>
    <row r="766" spans="3:3" s="1" customFormat="1" ht="15.75" customHeight="1" x14ac:dyDescent="0.2">
      <c r="C766" s="215"/>
    </row>
    <row r="767" spans="3:3" s="1" customFormat="1" ht="15.75" customHeight="1" x14ac:dyDescent="0.2">
      <c r="C767" s="215"/>
    </row>
    <row r="768" spans="3:3" s="1" customFormat="1" ht="15.75" customHeight="1" x14ac:dyDescent="0.2">
      <c r="C768" s="215"/>
    </row>
    <row r="769" spans="3:3" s="1" customFormat="1" ht="15.75" customHeight="1" x14ac:dyDescent="0.2">
      <c r="C769" s="215"/>
    </row>
    <row r="770" spans="3:3" s="1" customFormat="1" ht="15.75" customHeight="1" x14ac:dyDescent="0.2">
      <c r="C770" s="215"/>
    </row>
    <row r="771" spans="3:3" s="1" customFormat="1" ht="15.75" customHeight="1" x14ac:dyDescent="0.2">
      <c r="C771" s="215"/>
    </row>
    <row r="772" spans="3:3" s="1" customFormat="1" ht="15.75" customHeight="1" x14ac:dyDescent="0.2">
      <c r="C772" s="215"/>
    </row>
    <row r="773" spans="3:3" s="1" customFormat="1" ht="15.75" customHeight="1" x14ac:dyDescent="0.2">
      <c r="C773" s="215"/>
    </row>
    <row r="774" spans="3:3" s="1" customFormat="1" ht="15.75" customHeight="1" x14ac:dyDescent="0.2">
      <c r="C774" s="215"/>
    </row>
    <row r="775" spans="3:3" s="1" customFormat="1" ht="15.75" customHeight="1" x14ac:dyDescent="0.2">
      <c r="C775" s="215"/>
    </row>
    <row r="776" spans="3:3" s="1" customFormat="1" ht="15.75" customHeight="1" x14ac:dyDescent="0.2">
      <c r="C776" s="215"/>
    </row>
    <row r="777" spans="3:3" s="1" customFormat="1" ht="15.75" customHeight="1" x14ac:dyDescent="0.2">
      <c r="C777" s="215"/>
    </row>
    <row r="778" spans="3:3" s="1" customFormat="1" ht="15.75" customHeight="1" x14ac:dyDescent="0.2">
      <c r="C778" s="215"/>
    </row>
    <row r="779" spans="3:3" s="1" customFormat="1" ht="15.75" customHeight="1" x14ac:dyDescent="0.2">
      <c r="C779" s="215"/>
    </row>
    <row r="780" spans="3:3" s="1" customFormat="1" ht="15.75" customHeight="1" x14ac:dyDescent="0.2">
      <c r="C780" s="215"/>
    </row>
    <row r="781" spans="3:3" s="1" customFormat="1" ht="15.75" customHeight="1" x14ac:dyDescent="0.2">
      <c r="C781" s="215"/>
    </row>
    <row r="782" spans="3:3" s="1" customFormat="1" ht="15.75" customHeight="1" x14ac:dyDescent="0.2">
      <c r="C782" s="215"/>
    </row>
    <row r="783" spans="3:3" s="1" customFormat="1" ht="15.75" customHeight="1" x14ac:dyDescent="0.2">
      <c r="C783" s="215"/>
    </row>
    <row r="784" spans="3:3" s="1" customFormat="1" ht="15.75" customHeight="1" x14ac:dyDescent="0.2">
      <c r="C784" s="215"/>
    </row>
    <row r="785" spans="3:3" s="1" customFormat="1" ht="15.75" customHeight="1" x14ac:dyDescent="0.2">
      <c r="C785" s="215"/>
    </row>
    <row r="786" spans="3:3" s="1" customFormat="1" ht="15.75" customHeight="1" x14ac:dyDescent="0.2">
      <c r="C786" s="215"/>
    </row>
    <row r="787" spans="3:3" s="1" customFormat="1" ht="15.75" customHeight="1" x14ac:dyDescent="0.2">
      <c r="C787" s="215"/>
    </row>
    <row r="788" spans="3:3" s="1" customFormat="1" ht="15.75" customHeight="1" x14ac:dyDescent="0.2">
      <c r="C788" s="215"/>
    </row>
    <row r="789" spans="3:3" s="1" customFormat="1" ht="15.75" customHeight="1" x14ac:dyDescent="0.2">
      <c r="C789" s="215"/>
    </row>
    <row r="790" spans="3:3" s="1" customFormat="1" ht="15.75" customHeight="1" x14ac:dyDescent="0.2">
      <c r="C790" s="215"/>
    </row>
    <row r="791" spans="3:3" s="1" customFormat="1" ht="15.75" customHeight="1" x14ac:dyDescent="0.2">
      <c r="C791" s="215"/>
    </row>
    <row r="792" spans="3:3" s="1" customFormat="1" ht="15.75" customHeight="1" x14ac:dyDescent="0.2">
      <c r="C792" s="215"/>
    </row>
    <row r="793" spans="3:3" s="1" customFormat="1" ht="15.75" customHeight="1" x14ac:dyDescent="0.2">
      <c r="C793" s="215"/>
    </row>
    <row r="794" spans="3:3" s="1" customFormat="1" ht="15.75" customHeight="1" x14ac:dyDescent="0.2">
      <c r="C794" s="215"/>
    </row>
    <row r="795" spans="3:3" s="1" customFormat="1" ht="15.75" customHeight="1" x14ac:dyDescent="0.2">
      <c r="C795" s="215"/>
    </row>
    <row r="796" spans="3:3" s="1" customFormat="1" ht="15.75" customHeight="1" x14ac:dyDescent="0.2">
      <c r="C796" s="215"/>
    </row>
    <row r="797" spans="3:3" s="1" customFormat="1" ht="15.75" customHeight="1" x14ac:dyDescent="0.2">
      <c r="C797" s="215"/>
    </row>
    <row r="798" spans="3:3" s="1" customFormat="1" ht="15.75" customHeight="1" x14ac:dyDescent="0.2">
      <c r="C798" s="215"/>
    </row>
    <row r="799" spans="3:3" s="1" customFormat="1" ht="15.75" customHeight="1" x14ac:dyDescent="0.2">
      <c r="C799" s="215"/>
    </row>
    <row r="800" spans="3:3" s="1" customFormat="1" ht="15.75" customHeight="1" x14ac:dyDescent="0.2">
      <c r="C800" s="215"/>
    </row>
    <row r="801" spans="3:3" s="1" customFormat="1" ht="15.75" customHeight="1" x14ac:dyDescent="0.2">
      <c r="C801" s="215"/>
    </row>
    <row r="802" spans="3:3" s="1" customFormat="1" ht="15.75" customHeight="1" x14ac:dyDescent="0.2">
      <c r="C802" s="215"/>
    </row>
    <row r="803" spans="3:3" s="1" customFormat="1" ht="15.75" customHeight="1" x14ac:dyDescent="0.2">
      <c r="C803" s="215"/>
    </row>
    <row r="804" spans="3:3" s="1" customFormat="1" ht="15.75" customHeight="1" x14ac:dyDescent="0.2">
      <c r="C804" s="215"/>
    </row>
    <row r="805" spans="3:3" s="1" customFormat="1" ht="15.75" customHeight="1" x14ac:dyDescent="0.2">
      <c r="C805" s="215"/>
    </row>
    <row r="806" spans="3:3" s="1" customFormat="1" ht="15.75" customHeight="1" x14ac:dyDescent="0.2">
      <c r="C806" s="215"/>
    </row>
    <row r="807" spans="3:3" s="1" customFormat="1" ht="15.75" customHeight="1" x14ac:dyDescent="0.2">
      <c r="C807" s="215"/>
    </row>
    <row r="808" spans="3:3" s="1" customFormat="1" ht="15.75" customHeight="1" x14ac:dyDescent="0.2">
      <c r="C808" s="215"/>
    </row>
    <row r="809" spans="3:3" s="1" customFormat="1" ht="15.75" customHeight="1" x14ac:dyDescent="0.2">
      <c r="C809" s="215"/>
    </row>
    <row r="810" spans="3:3" s="1" customFormat="1" ht="15.75" customHeight="1" x14ac:dyDescent="0.2">
      <c r="C810" s="215"/>
    </row>
    <row r="811" spans="3:3" s="1" customFormat="1" ht="15.75" customHeight="1" x14ac:dyDescent="0.2">
      <c r="C811" s="215"/>
    </row>
    <row r="812" spans="3:3" s="1" customFormat="1" ht="15.75" customHeight="1" x14ac:dyDescent="0.2">
      <c r="C812" s="215"/>
    </row>
    <row r="813" spans="3:3" s="1" customFormat="1" ht="15.75" customHeight="1" x14ac:dyDescent="0.2">
      <c r="C813" s="215"/>
    </row>
    <row r="814" spans="3:3" s="1" customFormat="1" ht="15.75" customHeight="1" x14ac:dyDescent="0.2">
      <c r="C814" s="215"/>
    </row>
    <row r="815" spans="3:3" s="1" customFormat="1" ht="15.75" customHeight="1" x14ac:dyDescent="0.2">
      <c r="C815" s="215"/>
    </row>
    <row r="816" spans="3:3" s="1" customFormat="1" ht="15.75" customHeight="1" x14ac:dyDescent="0.2">
      <c r="C816" s="215"/>
    </row>
    <row r="817" spans="3:3" s="1" customFormat="1" ht="15.75" customHeight="1" x14ac:dyDescent="0.2">
      <c r="C817" s="215"/>
    </row>
    <row r="818" spans="3:3" s="1" customFormat="1" ht="15.75" customHeight="1" x14ac:dyDescent="0.2">
      <c r="C818" s="215"/>
    </row>
    <row r="819" spans="3:3" s="1" customFormat="1" ht="15.75" customHeight="1" x14ac:dyDescent="0.2">
      <c r="C819" s="215"/>
    </row>
    <row r="820" spans="3:3" s="1" customFormat="1" ht="15.75" customHeight="1" x14ac:dyDescent="0.2">
      <c r="C820" s="215"/>
    </row>
    <row r="821" spans="3:3" s="1" customFormat="1" ht="15.75" customHeight="1" x14ac:dyDescent="0.2">
      <c r="C821" s="215"/>
    </row>
    <row r="822" spans="3:3" s="1" customFormat="1" ht="15.75" customHeight="1" x14ac:dyDescent="0.2">
      <c r="C822" s="215"/>
    </row>
    <row r="823" spans="3:3" s="1" customFormat="1" ht="15.75" customHeight="1" x14ac:dyDescent="0.2">
      <c r="C823" s="215"/>
    </row>
    <row r="824" spans="3:3" s="1" customFormat="1" ht="15.75" customHeight="1" x14ac:dyDescent="0.2">
      <c r="C824" s="215"/>
    </row>
    <row r="825" spans="3:3" s="1" customFormat="1" ht="15.75" customHeight="1" x14ac:dyDescent="0.2">
      <c r="C825" s="215"/>
    </row>
    <row r="826" spans="3:3" s="1" customFormat="1" ht="15.75" customHeight="1" x14ac:dyDescent="0.2">
      <c r="C826" s="215"/>
    </row>
    <row r="827" spans="3:3" s="1" customFormat="1" ht="15.75" customHeight="1" x14ac:dyDescent="0.2">
      <c r="C827" s="215"/>
    </row>
    <row r="828" spans="3:3" s="1" customFormat="1" ht="15.75" customHeight="1" x14ac:dyDescent="0.2">
      <c r="C828" s="215"/>
    </row>
    <row r="829" spans="3:3" s="1" customFormat="1" ht="15.75" customHeight="1" x14ac:dyDescent="0.2">
      <c r="C829" s="215"/>
    </row>
    <row r="830" spans="3:3" s="1" customFormat="1" ht="15.75" customHeight="1" x14ac:dyDescent="0.2">
      <c r="C830" s="215"/>
    </row>
    <row r="831" spans="3:3" s="1" customFormat="1" ht="15.75" customHeight="1" x14ac:dyDescent="0.2">
      <c r="C831" s="215"/>
    </row>
    <row r="832" spans="3:3" s="1" customFormat="1" ht="15.75" customHeight="1" x14ac:dyDescent="0.2">
      <c r="C832" s="215"/>
    </row>
    <row r="833" spans="3:3" s="1" customFormat="1" ht="15.75" customHeight="1" x14ac:dyDescent="0.2">
      <c r="C833" s="215"/>
    </row>
    <row r="834" spans="3:3" s="1" customFormat="1" ht="15.75" customHeight="1" x14ac:dyDescent="0.2">
      <c r="C834" s="215"/>
    </row>
    <row r="835" spans="3:3" s="1" customFormat="1" ht="15.75" customHeight="1" x14ac:dyDescent="0.2">
      <c r="C835" s="215"/>
    </row>
    <row r="836" spans="3:3" s="1" customFormat="1" ht="15.75" customHeight="1" x14ac:dyDescent="0.2">
      <c r="C836" s="215"/>
    </row>
    <row r="837" spans="3:3" s="1" customFormat="1" ht="15.75" customHeight="1" x14ac:dyDescent="0.2">
      <c r="C837" s="215"/>
    </row>
    <row r="838" spans="3:3" s="1" customFormat="1" ht="15.75" customHeight="1" x14ac:dyDescent="0.2">
      <c r="C838" s="215"/>
    </row>
    <row r="839" spans="3:3" s="1" customFormat="1" ht="15.75" customHeight="1" x14ac:dyDescent="0.2">
      <c r="C839" s="215"/>
    </row>
    <row r="840" spans="3:3" s="1" customFormat="1" ht="15.75" customHeight="1" x14ac:dyDescent="0.2">
      <c r="C840" s="215"/>
    </row>
    <row r="841" spans="3:3" s="1" customFormat="1" ht="15.75" customHeight="1" x14ac:dyDescent="0.2">
      <c r="C841" s="215"/>
    </row>
    <row r="842" spans="3:3" s="1" customFormat="1" ht="15.75" customHeight="1" x14ac:dyDescent="0.2">
      <c r="C842" s="215"/>
    </row>
    <row r="843" spans="3:3" s="1" customFormat="1" ht="15.75" customHeight="1" x14ac:dyDescent="0.2">
      <c r="C843" s="215"/>
    </row>
    <row r="844" spans="3:3" s="1" customFormat="1" ht="15.75" customHeight="1" x14ac:dyDescent="0.2">
      <c r="C844" s="215"/>
    </row>
    <row r="845" spans="3:3" s="1" customFormat="1" ht="15.75" customHeight="1" x14ac:dyDescent="0.2">
      <c r="C845" s="215"/>
    </row>
    <row r="846" spans="3:3" s="1" customFormat="1" ht="15.75" customHeight="1" x14ac:dyDescent="0.2">
      <c r="C846" s="215"/>
    </row>
    <row r="847" spans="3:3" s="1" customFormat="1" ht="15.75" customHeight="1" x14ac:dyDescent="0.2">
      <c r="C847" s="215"/>
    </row>
    <row r="848" spans="3:3" s="1" customFormat="1" ht="15.75" customHeight="1" x14ac:dyDescent="0.2">
      <c r="C848" s="215"/>
    </row>
    <row r="849" spans="3:3" s="1" customFormat="1" ht="15.75" customHeight="1" x14ac:dyDescent="0.2">
      <c r="C849" s="215"/>
    </row>
    <row r="850" spans="3:3" s="1" customFormat="1" ht="15.75" customHeight="1" x14ac:dyDescent="0.2">
      <c r="C850" s="215"/>
    </row>
    <row r="851" spans="3:3" s="1" customFormat="1" ht="15.75" customHeight="1" x14ac:dyDescent="0.2">
      <c r="C851" s="215"/>
    </row>
    <row r="852" spans="3:3" s="1" customFormat="1" ht="15.75" customHeight="1" x14ac:dyDescent="0.2">
      <c r="C852" s="215"/>
    </row>
    <row r="853" spans="3:3" s="1" customFormat="1" ht="15.75" customHeight="1" x14ac:dyDescent="0.2">
      <c r="C853" s="215"/>
    </row>
    <row r="854" spans="3:3" s="1" customFormat="1" ht="15.75" customHeight="1" x14ac:dyDescent="0.2">
      <c r="C854" s="215"/>
    </row>
    <row r="855" spans="3:3" s="1" customFormat="1" ht="15.75" customHeight="1" x14ac:dyDescent="0.2">
      <c r="C855" s="215"/>
    </row>
    <row r="856" spans="3:3" s="1" customFormat="1" ht="15.75" customHeight="1" x14ac:dyDescent="0.2">
      <c r="C856" s="215"/>
    </row>
    <row r="857" spans="3:3" s="1" customFormat="1" ht="15.75" customHeight="1" x14ac:dyDescent="0.2">
      <c r="C857" s="215"/>
    </row>
    <row r="858" spans="3:3" s="1" customFormat="1" ht="15.75" customHeight="1" x14ac:dyDescent="0.2">
      <c r="C858" s="215"/>
    </row>
    <row r="859" spans="3:3" s="1" customFormat="1" ht="15.75" customHeight="1" x14ac:dyDescent="0.2">
      <c r="C859" s="215"/>
    </row>
    <row r="860" spans="3:3" s="1" customFormat="1" ht="15.75" customHeight="1" x14ac:dyDescent="0.2">
      <c r="C860" s="215"/>
    </row>
    <row r="861" spans="3:3" s="1" customFormat="1" ht="15.75" customHeight="1" x14ac:dyDescent="0.2">
      <c r="C861" s="215"/>
    </row>
    <row r="862" spans="3:3" s="1" customFormat="1" ht="15.75" customHeight="1" x14ac:dyDescent="0.2">
      <c r="C862" s="215"/>
    </row>
    <row r="863" spans="3:3" s="1" customFormat="1" ht="15.75" customHeight="1" x14ac:dyDescent="0.2">
      <c r="C863" s="215"/>
    </row>
    <row r="864" spans="3:3" s="1" customFormat="1" ht="15.75" customHeight="1" x14ac:dyDescent="0.2">
      <c r="C864" s="215"/>
    </row>
    <row r="865" spans="3:3" s="1" customFormat="1" ht="15.75" customHeight="1" x14ac:dyDescent="0.2">
      <c r="C865" s="215"/>
    </row>
    <row r="866" spans="3:3" s="1" customFormat="1" ht="15.75" customHeight="1" x14ac:dyDescent="0.2">
      <c r="C866" s="215"/>
    </row>
    <row r="867" spans="3:3" s="1" customFormat="1" ht="15.75" customHeight="1" x14ac:dyDescent="0.2">
      <c r="C867" s="215"/>
    </row>
    <row r="868" spans="3:3" s="1" customFormat="1" ht="15.75" customHeight="1" x14ac:dyDescent="0.2">
      <c r="C868" s="215"/>
    </row>
    <row r="869" spans="3:3" s="1" customFormat="1" ht="15.75" customHeight="1" x14ac:dyDescent="0.2">
      <c r="C869" s="215"/>
    </row>
    <row r="870" spans="3:3" s="1" customFormat="1" ht="15.75" customHeight="1" x14ac:dyDescent="0.2">
      <c r="C870" s="215"/>
    </row>
    <row r="871" spans="3:3" s="1" customFormat="1" ht="15.75" customHeight="1" x14ac:dyDescent="0.2">
      <c r="C871" s="215"/>
    </row>
    <row r="872" spans="3:3" s="1" customFormat="1" ht="15.75" customHeight="1" x14ac:dyDescent="0.2">
      <c r="C872" s="215"/>
    </row>
    <row r="873" spans="3:3" s="1" customFormat="1" ht="15.75" customHeight="1" x14ac:dyDescent="0.2">
      <c r="C873" s="215"/>
    </row>
    <row r="874" spans="3:3" s="1" customFormat="1" ht="15.75" customHeight="1" x14ac:dyDescent="0.2">
      <c r="C874" s="215"/>
    </row>
    <row r="875" spans="3:3" s="1" customFormat="1" ht="15.75" customHeight="1" x14ac:dyDescent="0.2">
      <c r="C875" s="215"/>
    </row>
    <row r="876" spans="3:3" s="1" customFormat="1" ht="15.75" customHeight="1" x14ac:dyDescent="0.2">
      <c r="C876" s="215"/>
    </row>
    <row r="877" spans="3:3" s="1" customFormat="1" ht="15.75" customHeight="1" x14ac:dyDescent="0.2">
      <c r="C877" s="215"/>
    </row>
    <row r="878" spans="3:3" s="1" customFormat="1" ht="15.75" customHeight="1" x14ac:dyDescent="0.2">
      <c r="C878" s="215"/>
    </row>
    <row r="879" spans="3:3" s="1" customFormat="1" ht="15.75" customHeight="1" x14ac:dyDescent="0.2">
      <c r="C879" s="215"/>
    </row>
    <row r="880" spans="3:3" s="1" customFormat="1" ht="15.75" customHeight="1" x14ac:dyDescent="0.2">
      <c r="C880" s="215"/>
    </row>
    <row r="881" spans="3:3" s="1" customFormat="1" ht="15.75" customHeight="1" x14ac:dyDescent="0.2">
      <c r="C881" s="215"/>
    </row>
    <row r="882" spans="3:3" s="1" customFormat="1" ht="15.75" customHeight="1" x14ac:dyDescent="0.2">
      <c r="C882" s="215"/>
    </row>
    <row r="883" spans="3:3" s="1" customFormat="1" ht="15.75" customHeight="1" x14ac:dyDescent="0.2">
      <c r="C883" s="215"/>
    </row>
    <row r="884" spans="3:3" s="1" customFormat="1" ht="15.75" customHeight="1" x14ac:dyDescent="0.2">
      <c r="C884" s="215"/>
    </row>
    <row r="885" spans="3:3" s="1" customFormat="1" ht="15.75" customHeight="1" x14ac:dyDescent="0.2">
      <c r="C885" s="215"/>
    </row>
    <row r="886" spans="3:3" s="1" customFormat="1" ht="15.75" customHeight="1" x14ac:dyDescent="0.2">
      <c r="C886" s="215"/>
    </row>
    <row r="887" spans="3:3" s="1" customFormat="1" ht="15.75" customHeight="1" x14ac:dyDescent="0.2">
      <c r="C887" s="215"/>
    </row>
    <row r="888" spans="3:3" s="1" customFormat="1" ht="15.75" customHeight="1" x14ac:dyDescent="0.2">
      <c r="C888" s="215"/>
    </row>
    <row r="889" spans="3:3" s="1" customFormat="1" ht="15.75" customHeight="1" x14ac:dyDescent="0.2">
      <c r="C889" s="215"/>
    </row>
    <row r="890" spans="3:3" s="1" customFormat="1" ht="15.75" customHeight="1" x14ac:dyDescent="0.2">
      <c r="C890" s="215"/>
    </row>
    <row r="891" spans="3:3" s="1" customFormat="1" ht="15.75" customHeight="1" x14ac:dyDescent="0.2">
      <c r="C891" s="215"/>
    </row>
    <row r="892" spans="3:3" s="1" customFormat="1" ht="15.75" customHeight="1" x14ac:dyDescent="0.2">
      <c r="C892" s="215"/>
    </row>
    <row r="893" spans="3:3" s="1" customFormat="1" ht="15.75" customHeight="1" x14ac:dyDescent="0.2">
      <c r="C893" s="215"/>
    </row>
    <row r="894" spans="3:3" s="1" customFormat="1" ht="15.75" customHeight="1" x14ac:dyDescent="0.2">
      <c r="C894" s="215"/>
    </row>
    <row r="895" spans="3:3" s="1" customFormat="1" ht="15.75" customHeight="1" x14ac:dyDescent="0.2">
      <c r="C895" s="215"/>
    </row>
    <row r="896" spans="3:3" s="1" customFormat="1" ht="15.75" customHeight="1" x14ac:dyDescent="0.2">
      <c r="C896" s="215"/>
    </row>
    <row r="897" spans="3:3" s="1" customFormat="1" ht="15.75" customHeight="1" x14ac:dyDescent="0.2">
      <c r="C897" s="215"/>
    </row>
    <row r="898" spans="3:3" s="1" customFormat="1" ht="15.75" customHeight="1" x14ac:dyDescent="0.2">
      <c r="C898" s="215"/>
    </row>
    <row r="899" spans="3:3" s="1" customFormat="1" ht="15.75" customHeight="1" x14ac:dyDescent="0.2">
      <c r="C899" s="215"/>
    </row>
    <row r="900" spans="3:3" s="1" customFormat="1" ht="15.75" customHeight="1" x14ac:dyDescent="0.2">
      <c r="C900" s="215"/>
    </row>
    <row r="901" spans="3:3" s="1" customFormat="1" ht="15.75" customHeight="1" x14ac:dyDescent="0.2">
      <c r="C901" s="215"/>
    </row>
    <row r="902" spans="3:3" s="1" customFormat="1" ht="15.75" customHeight="1" x14ac:dyDescent="0.2">
      <c r="C902" s="215"/>
    </row>
    <row r="903" spans="3:3" s="1" customFormat="1" ht="15.75" customHeight="1" x14ac:dyDescent="0.2">
      <c r="C903" s="215"/>
    </row>
    <row r="904" spans="3:3" s="1" customFormat="1" ht="15.75" customHeight="1" x14ac:dyDescent="0.2">
      <c r="C904" s="215"/>
    </row>
    <row r="905" spans="3:3" s="1" customFormat="1" ht="15.75" customHeight="1" x14ac:dyDescent="0.2">
      <c r="C905" s="215"/>
    </row>
    <row r="906" spans="3:3" s="1" customFormat="1" ht="15.75" customHeight="1" x14ac:dyDescent="0.2">
      <c r="C906" s="215"/>
    </row>
    <row r="907" spans="3:3" s="1" customFormat="1" ht="15.75" customHeight="1" x14ac:dyDescent="0.2">
      <c r="C907" s="215"/>
    </row>
    <row r="908" spans="3:3" s="1" customFormat="1" ht="15.75" customHeight="1" x14ac:dyDescent="0.2">
      <c r="C908" s="215"/>
    </row>
    <row r="909" spans="3:3" s="1" customFormat="1" ht="15.75" customHeight="1" x14ac:dyDescent="0.2">
      <c r="C909" s="215"/>
    </row>
    <row r="910" spans="3:3" s="1" customFormat="1" ht="15.75" customHeight="1" x14ac:dyDescent="0.2">
      <c r="C910" s="215"/>
    </row>
    <row r="911" spans="3:3" s="1" customFormat="1" ht="15.75" customHeight="1" x14ac:dyDescent="0.2">
      <c r="C911" s="215"/>
    </row>
    <row r="912" spans="3:3" s="1" customFormat="1" ht="15.75" customHeight="1" x14ac:dyDescent="0.2">
      <c r="C912" s="215"/>
    </row>
    <row r="913" spans="3:3" s="1" customFormat="1" ht="15.75" customHeight="1" x14ac:dyDescent="0.2">
      <c r="C913" s="215"/>
    </row>
    <row r="914" spans="3:3" s="1" customFormat="1" ht="15.75" customHeight="1" x14ac:dyDescent="0.2">
      <c r="C914" s="215"/>
    </row>
    <row r="915" spans="3:3" s="1" customFormat="1" ht="15.75" customHeight="1" x14ac:dyDescent="0.2">
      <c r="C915" s="215"/>
    </row>
    <row r="916" spans="3:3" s="1" customFormat="1" ht="15.75" customHeight="1" x14ac:dyDescent="0.2">
      <c r="C916" s="215"/>
    </row>
    <row r="917" spans="3:3" s="1" customFormat="1" ht="15.75" customHeight="1" x14ac:dyDescent="0.2">
      <c r="C917" s="215"/>
    </row>
    <row r="918" spans="3:3" s="1" customFormat="1" ht="15.75" customHeight="1" x14ac:dyDescent="0.2">
      <c r="C918" s="215"/>
    </row>
    <row r="919" spans="3:3" s="1" customFormat="1" ht="15.75" customHeight="1" x14ac:dyDescent="0.2">
      <c r="C919" s="215"/>
    </row>
    <row r="920" spans="3:3" s="1" customFormat="1" ht="15.75" customHeight="1" x14ac:dyDescent="0.2">
      <c r="C920" s="215"/>
    </row>
    <row r="921" spans="3:3" s="1" customFormat="1" ht="15.75" customHeight="1" x14ac:dyDescent="0.2">
      <c r="C921" s="215"/>
    </row>
    <row r="922" spans="3:3" s="1" customFormat="1" ht="15.75" customHeight="1" x14ac:dyDescent="0.2">
      <c r="C922" s="215"/>
    </row>
    <row r="923" spans="3:3" s="1" customFormat="1" ht="15.75" customHeight="1" x14ac:dyDescent="0.2">
      <c r="C923" s="215"/>
    </row>
    <row r="924" spans="3:3" s="1" customFormat="1" ht="15.75" customHeight="1" x14ac:dyDescent="0.2">
      <c r="C924" s="215"/>
    </row>
    <row r="925" spans="3:3" s="1" customFormat="1" ht="15.75" customHeight="1" x14ac:dyDescent="0.2">
      <c r="C925" s="215"/>
    </row>
    <row r="926" spans="3:3" s="1" customFormat="1" ht="15.75" customHeight="1" x14ac:dyDescent="0.2">
      <c r="C926" s="215"/>
    </row>
    <row r="927" spans="3:3" s="1" customFormat="1" ht="15.75" customHeight="1" x14ac:dyDescent="0.2">
      <c r="C927" s="215"/>
    </row>
    <row r="928" spans="3:3" s="1" customFormat="1" ht="15.75" customHeight="1" x14ac:dyDescent="0.2">
      <c r="C928" s="215"/>
    </row>
    <row r="929" spans="3:3" s="1" customFormat="1" ht="15.75" customHeight="1" x14ac:dyDescent="0.2">
      <c r="C929" s="215"/>
    </row>
    <row r="930" spans="3:3" s="1" customFormat="1" ht="15.75" customHeight="1" x14ac:dyDescent="0.2">
      <c r="C930" s="215"/>
    </row>
    <row r="931" spans="3:3" s="1" customFormat="1" ht="15.75" customHeight="1" x14ac:dyDescent="0.2">
      <c r="C931" s="215"/>
    </row>
    <row r="932" spans="3:3" s="1" customFormat="1" ht="15.75" customHeight="1" x14ac:dyDescent="0.2">
      <c r="C932" s="215"/>
    </row>
    <row r="933" spans="3:3" s="1" customFormat="1" ht="15.75" customHeight="1" x14ac:dyDescent="0.2">
      <c r="C933" s="215"/>
    </row>
    <row r="934" spans="3:3" s="1" customFormat="1" ht="15.75" customHeight="1" x14ac:dyDescent="0.2">
      <c r="C934" s="215"/>
    </row>
    <row r="935" spans="3:3" s="1" customFormat="1" ht="15.75" customHeight="1" x14ac:dyDescent="0.2">
      <c r="C935" s="215"/>
    </row>
    <row r="936" spans="3:3" s="1" customFormat="1" ht="15.75" customHeight="1" x14ac:dyDescent="0.2">
      <c r="C936" s="215"/>
    </row>
    <row r="937" spans="3:3" s="1" customFormat="1" ht="15.75" customHeight="1" x14ac:dyDescent="0.2">
      <c r="C937" s="215"/>
    </row>
    <row r="938" spans="3:3" s="1" customFormat="1" ht="15.75" customHeight="1" x14ac:dyDescent="0.2">
      <c r="C938" s="215"/>
    </row>
    <row r="939" spans="3:3" s="1" customFormat="1" ht="15.75" customHeight="1" x14ac:dyDescent="0.2">
      <c r="C939" s="215"/>
    </row>
    <row r="940" spans="3:3" s="1" customFormat="1" ht="15.75" customHeight="1" x14ac:dyDescent="0.2">
      <c r="C940" s="215"/>
    </row>
    <row r="941" spans="3:3" s="1" customFormat="1" ht="15.75" customHeight="1" x14ac:dyDescent="0.2">
      <c r="C941" s="215"/>
    </row>
    <row r="942" spans="3:3" s="1" customFormat="1" ht="15.75" customHeight="1" x14ac:dyDescent="0.2">
      <c r="C942" s="215"/>
    </row>
    <row r="943" spans="3:3" s="1" customFormat="1" ht="15.75" customHeight="1" x14ac:dyDescent="0.2">
      <c r="C943" s="215"/>
    </row>
    <row r="944" spans="3:3" s="1" customFormat="1" ht="15.75" customHeight="1" x14ac:dyDescent="0.2">
      <c r="C944" s="215"/>
    </row>
    <row r="945" spans="3:3" s="1" customFormat="1" ht="15.75" customHeight="1" x14ac:dyDescent="0.2">
      <c r="C945" s="215"/>
    </row>
    <row r="946" spans="3:3" s="1" customFormat="1" ht="15.75" customHeight="1" x14ac:dyDescent="0.2">
      <c r="C946" s="215"/>
    </row>
    <row r="947" spans="3:3" s="1" customFormat="1" ht="15.75" customHeight="1" x14ac:dyDescent="0.2">
      <c r="C947" s="215"/>
    </row>
    <row r="948" spans="3:3" s="1" customFormat="1" ht="15.75" customHeight="1" x14ac:dyDescent="0.2">
      <c r="C948" s="215"/>
    </row>
    <row r="949" spans="3:3" s="1" customFormat="1" ht="15.75" customHeight="1" x14ac:dyDescent="0.2">
      <c r="C949" s="215"/>
    </row>
    <row r="950" spans="3:3" s="1" customFormat="1" ht="15.75" customHeight="1" x14ac:dyDescent="0.2">
      <c r="C950" s="215"/>
    </row>
    <row r="951" spans="3:3" s="1" customFormat="1" ht="15.75" customHeight="1" x14ac:dyDescent="0.2">
      <c r="C951" s="215"/>
    </row>
    <row r="952" spans="3:3" s="1" customFormat="1" ht="15.75" customHeight="1" x14ac:dyDescent="0.2">
      <c r="C952" s="215"/>
    </row>
    <row r="953" spans="3:3" s="1" customFormat="1" ht="15.75" customHeight="1" x14ac:dyDescent="0.2">
      <c r="C953" s="215"/>
    </row>
    <row r="954" spans="3:3" s="1" customFormat="1" ht="15.75" customHeight="1" x14ac:dyDescent="0.2">
      <c r="C954" s="215"/>
    </row>
    <row r="955" spans="3:3" s="1" customFormat="1" ht="15.75" customHeight="1" x14ac:dyDescent="0.2">
      <c r="C955" s="215"/>
    </row>
    <row r="956" spans="3:3" s="1" customFormat="1" ht="15.75" customHeight="1" x14ac:dyDescent="0.2">
      <c r="C956" s="215"/>
    </row>
    <row r="957" spans="3:3" s="1" customFormat="1" ht="15.75" customHeight="1" x14ac:dyDescent="0.2">
      <c r="C957" s="215"/>
    </row>
    <row r="958" spans="3:3" s="1" customFormat="1" ht="15.75" customHeight="1" x14ac:dyDescent="0.2">
      <c r="C958" s="215"/>
    </row>
    <row r="959" spans="3:3" s="1" customFormat="1" ht="15.75" customHeight="1" x14ac:dyDescent="0.2">
      <c r="C959" s="215"/>
    </row>
    <row r="960" spans="3:3" s="1" customFormat="1" ht="15.75" customHeight="1" x14ac:dyDescent="0.2">
      <c r="C960" s="215"/>
    </row>
    <row r="961" spans="3:3" s="1" customFormat="1" ht="15.75" customHeight="1" x14ac:dyDescent="0.2">
      <c r="C961" s="215"/>
    </row>
    <row r="962" spans="3:3" s="1" customFormat="1" ht="15.75" customHeight="1" x14ac:dyDescent="0.2">
      <c r="C962" s="215"/>
    </row>
    <row r="963" spans="3:3" s="1" customFormat="1" ht="15.75" customHeight="1" x14ac:dyDescent="0.2">
      <c r="C963" s="215"/>
    </row>
    <row r="964" spans="3:3" s="1" customFormat="1" ht="15.75" customHeight="1" x14ac:dyDescent="0.2">
      <c r="C964" s="215"/>
    </row>
    <row r="965" spans="3:3" s="1" customFormat="1" ht="15.75" customHeight="1" x14ac:dyDescent="0.2">
      <c r="C965" s="215"/>
    </row>
    <row r="966" spans="3:3" s="1" customFormat="1" ht="15.75" customHeight="1" x14ac:dyDescent="0.2">
      <c r="C966" s="215"/>
    </row>
    <row r="967" spans="3:3" s="1" customFormat="1" ht="15.75" customHeight="1" x14ac:dyDescent="0.2">
      <c r="C967" s="215"/>
    </row>
    <row r="968" spans="3:3" s="1" customFormat="1" ht="15.75" customHeight="1" x14ac:dyDescent="0.2">
      <c r="C968" s="215"/>
    </row>
    <row r="969" spans="3:3" s="1" customFormat="1" ht="15.75" customHeight="1" x14ac:dyDescent="0.2">
      <c r="C969" s="215"/>
    </row>
    <row r="970" spans="3:3" s="1" customFormat="1" ht="15.75" customHeight="1" x14ac:dyDescent="0.2">
      <c r="C970" s="215"/>
    </row>
    <row r="971" spans="3:3" s="1" customFormat="1" ht="15.75" customHeight="1" x14ac:dyDescent="0.2">
      <c r="C971" s="215"/>
    </row>
    <row r="972" spans="3:3" s="1" customFormat="1" ht="15.75" customHeight="1" x14ac:dyDescent="0.2">
      <c r="C972" s="215"/>
    </row>
    <row r="973" spans="3:3" s="1" customFormat="1" ht="15.75" customHeight="1" x14ac:dyDescent="0.2">
      <c r="C973" s="215"/>
    </row>
    <row r="974" spans="3:3" s="1" customFormat="1" ht="15.75" customHeight="1" x14ac:dyDescent="0.2">
      <c r="C974" s="215"/>
    </row>
    <row r="975" spans="3:3" s="1" customFormat="1" ht="15.75" customHeight="1" x14ac:dyDescent="0.2">
      <c r="C975" s="215"/>
    </row>
    <row r="976" spans="3:3" s="1" customFormat="1" ht="15.75" customHeight="1" x14ac:dyDescent="0.2">
      <c r="C976" s="215"/>
    </row>
    <row r="977" spans="3:3" s="1" customFormat="1" ht="15.75" customHeight="1" x14ac:dyDescent="0.2">
      <c r="C977" s="215"/>
    </row>
    <row r="978" spans="3:3" s="1" customFormat="1" ht="15.75" customHeight="1" x14ac:dyDescent="0.2">
      <c r="C978" s="215"/>
    </row>
    <row r="979" spans="3:3" s="1" customFormat="1" ht="15.75" customHeight="1" x14ac:dyDescent="0.2">
      <c r="C979" s="215"/>
    </row>
    <row r="980" spans="3:3" s="1" customFormat="1" ht="15.75" customHeight="1" x14ac:dyDescent="0.2">
      <c r="C980" s="215"/>
    </row>
    <row r="981" spans="3:3" s="1" customFormat="1" ht="15.75" customHeight="1" x14ac:dyDescent="0.2">
      <c r="C981" s="215"/>
    </row>
    <row r="982" spans="3:3" s="1" customFormat="1" ht="15.75" customHeight="1" x14ac:dyDescent="0.2">
      <c r="C982" s="215"/>
    </row>
    <row r="983" spans="3:3" s="1" customFormat="1" ht="15.75" customHeight="1" x14ac:dyDescent="0.2">
      <c r="C983" s="215"/>
    </row>
    <row r="984" spans="3:3" s="1" customFormat="1" ht="15.75" customHeight="1" x14ac:dyDescent="0.2">
      <c r="C984" s="215"/>
    </row>
    <row r="985" spans="3:3" s="1" customFormat="1" ht="15.75" customHeight="1" x14ac:dyDescent="0.2">
      <c r="C985" s="215"/>
    </row>
    <row r="986" spans="3:3" s="1" customFormat="1" ht="15.75" customHeight="1" x14ac:dyDescent="0.2">
      <c r="C986" s="215"/>
    </row>
    <row r="987" spans="3:3" s="1" customFormat="1" ht="15.75" customHeight="1" x14ac:dyDescent="0.2">
      <c r="C987" s="215"/>
    </row>
    <row r="988" spans="3:3" s="1" customFormat="1" ht="15.75" customHeight="1" x14ac:dyDescent="0.2">
      <c r="C988" s="215"/>
    </row>
    <row r="989" spans="3:3" s="1" customFormat="1" ht="15.75" customHeight="1" x14ac:dyDescent="0.2">
      <c r="C989" s="215"/>
    </row>
    <row r="990" spans="3:3" s="1" customFormat="1" ht="15.75" customHeight="1" x14ac:dyDescent="0.2">
      <c r="C990" s="215"/>
    </row>
    <row r="991" spans="3:3" s="1" customFormat="1" ht="15.75" customHeight="1" x14ac:dyDescent="0.2">
      <c r="C991" s="215"/>
    </row>
    <row r="992" spans="3:3" s="1" customFormat="1" ht="15.75" customHeight="1" x14ac:dyDescent="0.2">
      <c r="C992" s="215"/>
    </row>
    <row r="993" spans="3:3" s="1" customFormat="1" ht="15.75" customHeight="1" x14ac:dyDescent="0.2">
      <c r="C993" s="21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7.28515625"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56</v>
      </c>
      <c r="B1" s="181"/>
      <c r="C1" s="109" t="s">
        <v>33</v>
      </c>
      <c r="D1" s="182"/>
      <c r="E1" s="109" t="s">
        <v>58</v>
      </c>
      <c r="F1" s="183"/>
    </row>
    <row r="2" spans="1:24" ht="50.1" customHeight="1" x14ac:dyDescent="0.2">
      <c r="A2" s="334" t="s">
        <v>3013</v>
      </c>
      <c r="B2" s="345"/>
      <c r="C2" s="345"/>
      <c r="D2" s="345"/>
      <c r="E2" s="345"/>
      <c r="F2" s="25"/>
      <c r="G2" s="25"/>
      <c r="H2" s="25"/>
      <c r="I2" s="25"/>
      <c r="J2" s="25"/>
      <c r="K2" s="25"/>
      <c r="L2" s="25"/>
      <c r="M2" s="25"/>
      <c r="N2" s="25"/>
      <c r="O2" s="25"/>
      <c r="P2" s="25"/>
      <c r="Q2" s="25"/>
      <c r="R2" s="25"/>
      <c r="S2" s="25"/>
      <c r="T2" s="25"/>
      <c r="U2" s="25"/>
    </row>
    <row r="3" spans="1:24" s="23" customFormat="1" ht="48" customHeight="1" x14ac:dyDescent="0.2">
      <c r="A3" s="123" t="s">
        <v>2019</v>
      </c>
      <c r="B3" s="124" t="s">
        <v>43</v>
      </c>
      <c r="C3" s="117" t="s">
        <v>44</v>
      </c>
      <c r="D3" s="124"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09" t="s">
        <v>62</v>
      </c>
      <c r="D4" s="209">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0" t="s">
        <v>3014</v>
      </c>
      <c r="B5" s="221" t="s">
        <v>3015</v>
      </c>
      <c r="C5" s="222" t="s">
        <v>3014</v>
      </c>
      <c r="D5" s="213">
        <f>D6+D22</f>
        <v>0</v>
      </c>
      <c r="E5" s="223">
        <f>E6+E22</f>
        <v>0</v>
      </c>
      <c r="F5" s="24"/>
      <c r="G5" s="24"/>
      <c r="H5" s="24"/>
      <c r="I5" s="24"/>
      <c r="J5" s="24"/>
      <c r="K5" s="24"/>
      <c r="L5" s="24"/>
      <c r="M5" s="24"/>
      <c r="N5" s="24"/>
      <c r="O5" s="24"/>
      <c r="P5" s="24"/>
      <c r="Q5" s="24"/>
      <c r="R5" s="24"/>
      <c r="S5" s="24"/>
      <c r="T5" s="24"/>
      <c r="U5" s="24"/>
    </row>
    <row r="6" spans="1:24" ht="13.5" customHeight="1" x14ac:dyDescent="0.2">
      <c r="A6" s="217" t="s">
        <v>3016</v>
      </c>
      <c r="B6" s="218" t="s">
        <v>3017</v>
      </c>
      <c r="C6" s="219" t="s">
        <v>3016</v>
      </c>
      <c r="D6" s="180">
        <f>D7+D14</f>
        <v>0</v>
      </c>
      <c r="E6" s="224">
        <f>E7+E14</f>
        <v>0</v>
      </c>
      <c r="F6" s="24"/>
      <c r="G6" s="24"/>
      <c r="H6" s="24"/>
      <c r="I6" s="24"/>
      <c r="J6" s="24"/>
      <c r="K6" s="24"/>
      <c r="L6" s="24"/>
      <c r="M6" s="24"/>
      <c r="N6" s="24"/>
      <c r="O6" s="24"/>
      <c r="P6" s="24"/>
      <c r="Q6" s="24"/>
      <c r="R6" s="24"/>
      <c r="S6" s="24"/>
      <c r="T6" s="24"/>
      <c r="U6" s="24"/>
    </row>
    <row r="7" spans="1:24" ht="13.15" customHeight="1" x14ac:dyDescent="0.2">
      <c r="A7" s="217"/>
      <c r="B7" s="218" t="s">
        <v>3018</v>
      </c>
      <c r="C7" s="219" t="s">
        <v>3019</v>
      </c>
      <c r="D7" s="180">
        <f>SUM(D8:D13)</f>
        <v>0</v>
      </c>
      <c r="E7" s="224">
        <f>SUM(E8:E13)</f>
        <v>0</v>
      </c>
      <c r="F7" s="24"/>
      <c r="G7" s="24"/>
      <c r="H7" s="24"/>
      <c r="I7" s="24"/>
      <c r="J7" s="24"/>
      <c r="K7" s="24"/>
      <c r="L7" s="24"/>
      <c r="M7" s="24"/>
      <c r="N7" s="24"/>
      <c r="O7" s="24"/>
      <c r="P7" s="24"/>
      <c r="Q7" s="24"/>
      <c r="R7" s="24"/>
      <c r="S7" s="24"/>
      <c r="T7" s="24"/>
      <c r="U7" s="24"/>
    </row>
    <row r="8" spans="1:24" ht="13.5" customHeight="1" x14ac:dyDescent="0.2">
      <c r="A8" s="217"/>
      <c r="B8" s="218" t="s">
        <v>3020</v>
      </c>
      <c r="C8" s="219" t="s">
        <v>3021</v>
      </c>
      <c r="D8" s="125"/>
      <c r="E8" s="82"/>
      <c r="F8" s="24"/>
      <c r="G8" s="24"/>
      <c r="H8" s="24"/>
      <c r="I8" s="24"/>
      <c r="J8" s="24"/>
      <c r="K8" s="24"/>
      <c r="L8" s="24"/>
      <c r="M8" s="24"/>
      <c r="N8" s="24"/>
      <c r="O8" s="24"/>
      <c r="P8" s="24"/>
      <c r="Q8" s="24"/>
      <c r="R8" s="24"/>
      <c r="S8" s="24"/>
      <c r="T8" s="24"/>
      <c r="U8" s="24"/>
    </row>
    <row r="9" spans="1:24" ht="13.5" customHeight="1" x14ac:dyDescent="0.2">
      <c r="A9" s="217"/>
      <c r="B9" s="218" t="s">
        <v>3022</v>
      </c>
      <c r="C9" s="219" t="s">
        <v>3023</v>
      </c>
      <c r="D9" s="125"/>
      <c r="E9" s="82"/>
      <c r="F9" s="24"/>
      <c r="G9" s="24"/>
      <c r="H9" s="24"/>
      <c r="I9" s="24"/>
      <c r="J9" s="24"/>
      <c r="K9" s="24"/>
      <c r="L9" s="24"/>
      <c r="M9" s="24"/>
      <c r="N9" s="24"/>
      <c r="O9" s="24"/>
      <c r="P9" s="24"/>
      <c r="Q9" s="24"/>
      <c r="R9" s="24"/>
      <c r="S9" s="24"/>
      <c r="T9" s="24"/>
      <c r="U9" s="24"/>
    </row>
    <row r="10" spans="1:24" ht="13.5" customHeight="1" x14ac:dyDescent="0.2">
      <c r="A10" s="217"/>
      <c r="B10" s="218" t="s">
        <v>2109</v>
      </c>
      <c r="C10" s="219" t="s">
        <v>3024</v>
      </c>
      <c r="D10" s="125"/>
      <c r="E10" s="82"/>
      <c r="F10" s="24"/>
      <c r="G10" s="24"/>
      <c r="H10" s="24"/>
      <c r="I10" s="24"/>
      <c r="J10" s="24"/>
      <c r="K10" s="24"/>
      <c r="L10" s="24"/>
      <c r="M10" s="24"/>
      <c r="N10" s="24"/>
      <c r="O10" s="24"/>
      <c r="P10" s="24"/>
      <c r="Q10" s="24"/>
      <c r="R10" s="24"/>
      <c r="S10" s="24"/>
      <c r="T10" s="24"/>
      <c r="U10" s="24"/>
    </row>
    <row r="11" spans="1:24" ht="13.5" customHeight="1" x14ac:dyDescent="0.2">
      <c r="A11" s="217"/>
      <c r="B11" s="218" t="s">
        <v>402</v>
      </c>
      <c r="C11" s="219" t="s">
        <v>3025</v>
      </c>
      <c r="D11" s="263"/>
      <c r="E11" s="268"/>
      <c r="F11" s="24"/>
      <c r="G11" s="24"/>
      <c r="H11" s="24"/>
      <c r="I11" s="24"/>
      <c r="J11" s="24"/>
      <c r="K11" s="24"/>
      <c r="L11" s="24"/>
      <c r="M11" s="24"/>
      <c r="N11" s="24"/>
      <c r="O11" s="24"/>
      <c r="P11" s="24"/>
      <c r="Q11" s="24"/>
      <c r="R11" s="24"/>
      <c r="S11" s="24"/>
      <c r="T11" s="24"/>
      <c r="U11" s="24"/>
    </row>
    <row r="12" spans="1:24" ht="13.5" customHeight="1" x14ac:dyDescent="0.2">
      <c r="A12" s="217"/>
      <c r="B12" s="218" t="s">
        <v>3026</v>
      </c>
      <c r="C12" s="219" t="s">
        <v>3027</v>
      </c>
      <c r="D12" s="125"/>
      <c r="E12" s="82"/>
      <c r="F12" s="24"/>
      <c r="G12" s="24"/>
      <c r="H12" s="24"/>
      <c r="I12" s="24"/>
      <c r="J12" s="24"/>
      <c r="K12" s="24"/>
      <c r="L12" s="24"/>
      <c r="M12" s="24"/>
      <c r="N12" s="24"/>
      <c r="O12" s="24"/>
      <c r="P12" s="24"/>
      <c r="Q12" s="24"/>
      <c r="R12" s="24"/>
      <c r="S12" s="24"/>
      <c r="T12" s="24"/>
      <c r="U12" s="24"/>
    </row>
    <row r="13" spans="1:24" ht="13.5" customHeight="1" x14ac:dyDescent="0.2">
      <c r="A13" s="217"/>
      <c r="B13" s="218" t="s">
        <v>3028</v>
      </c>
      <c r="C13" s="219" t="s">
        <v>3029</v>
      </c>
      <c r="D13" s="125"/>
      <c r="E13" s="82"/>
      <c r="F13" s="24"/>
      <c r="G13" s="24"/>
      <c r="H13" s="24"/>
      <c r="I13" s="24"/>
      <c r="J13" s="24"/>
      <c r="K13" s="24"/>
      <c r="L13" s="24"/>
      <c r="M13" s="24"/>
      <c r="N13" s="24"/>
      <c r="O13" s="24"/>
      <c r="P13" s="24"/>
      <c r="Q13" s="24"/>
      <c r="R13" s="24"/>
      <c r="S13" s="24"/>
      <c r="T13" s="24"/>
      <c r="U13" s="24"/>
    </row>
    <row r="14" spans="1:24" ht="13.15" customHeight="1" x14ac:dyDescent="0.2">
      <c r="A14" s="217"/>
      <c r="B14" s="218" t="s">
        <v>3030</v>
      </c>
      <c r="C14" s="219" t="s">
        <v>3031</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7"/>
      <c r="B15" s="218" t="s">
        <v>3032</v>
      </c>
      <c r="C15" s="219" t="s">
        <v>3033</v>
      </c>
      <c r="D15" s="125"/>
      <c r="E15" s="82"/>
      <c r="F15" s="24"/>
      <c r="G15" s="24"/>
      <c r="H15" s="24"/>
      <c r="I15" s="24"/>
      <c r="J15" s="24"/>
      <c r="K15" s="24"/>
      <c r="L15" s="24"/>
      <c r="M15" s="24"/>
      <c r="N15" s="24"/>
      <c r="O15" s="24"/>
      <c r="P15" s="24"/>
      <c r="Q15" s="24"/>
      <c r="R15" s="24"/>
      <c r="S15" s="24"/>
      <c r="T15" s="24"/>
      <c r="U15" s="24"/>
    </row>
    <row r="16" spans="1:24" ht="22.9" customHeight="1" x14ac:dyDescent="0.2">
      <c r="A16" s="217"/>
      <c r="B16" s="218" t="s">
        <v>3034</v>
      </c>
      <c r="C16" s="219" t="s">
        <v>3035</v>
      </c>
      <c r="D16" s="263"/>
      <c r="E16" s="268"/>
      <c r="F16" s="24"/>
      <c r="G16" s="24"/>
      <c r="H16" s="24"/>
      <c r="I16" s="24"/>
      <c r="J16" s="24"/>
      <c r="K16" s="24"/>
      <c r="L16" s="24"/>
      <c r="M16" s="24"/>
      <c r="N16" s="24"/>
      <c r="O16" s="24"/>
      <c r="P16" s="24"/>
      <c r="Q16" s="24"/>
      <c r="R16" s="24"/>
      <c r="S16" s="24"/>
      <c r="T16" s="24"/>
      <c r="U16" s="24"/>
    </row>
    <row r="17" spans="1:21" ht="13.5" customHeight="1" x14ac:dyDescent="0.2">
      <c r="A17" s="217"/>
      <c r="B17" s="218" t="s">
        <v>3036</v>
      </c>
      <c r="C17" s="219" t="s">
        <v>3037</v>
      </c>
      <c r="D17" s="263"/>
      <c r="E17" s="268"/>
      <c r="F17" s="24"/>
      <c r="G17" s="24"/>
      <c r="H17" s="24"/>
      <c r="I17" s="24"/>
      <c r="J17" s="24"/>
      <c r="K17" s="24"/>
      <c r="L17" s="24"/>
      <c r="M17" s="24"/>
      <c r="N17" s="24"/>
      <c r="O17" s="24"/>
      <c r="P17" s="24"/>
      <c r="Q17" s="24"/>
      <c r="R17" s="24"/>
      <c r="S17" s="24"/>
      <c r="T17" s="24"/>
      <c r="U17" s="24"/>
    </row>
    <row r="18" spans="1:21" ht="13.5" customHeight="1" x14ac:dyDescent="0.2">
      <c r="A18" s="217"/>
      <c r="B18" s="218" t="s">
        <v>3038</v>
      </c>
      <c r="C18" s="219" t="s">
        <v>3039</v>
      </c>
      <c r="D18" s="263"/>
      <c r="E18" s="268"/>
      <c r="F18" s="24"/>
      <c r="G18" s="24"/>
      <c r="H18" s="24"/>
      <c r="I18" s="24"/>
      <c r="J18" s="24"/>
      <c r="K18" s="24"/>
      <c r="L18" s="24"/>
      <c r="M18" s="24"/>
      <c r="N18" s="24"/>
      <c r="O18" s="24"/>
      <c r="P18" s="24"/>
      <c r="Q18" s="24"/>
      <c r="R18" s="24"/>
      <c r="S18" s="24"/>
      <c r="T18" s="24"/>
      <c r="U18" s="24"/>
    </row>
    <row r="19" spans="1:21" ht="13.5" customHeight="1" x14ac:dyDescent="0.2">
      <c r="A19" s="217"/>
      <c r="B19" s="218" t="s">
        <v>3040</v>
      </c>
      <c r="C19" s="219" t="s">
        <v>3041</v>
      </c>
      <c r="D19" s="263"/>
      <c r="E19" s="268"/>
      <c r="F19" s="24"/>
      <c r="G19" s="24"/>
      <c r="H19" s="24"/>
      <c r="I19" s="24"/>
      <c r="J19" s="24"/>
      <c r="K19" s="24"/>
      <c r="L19" s="24"/>
      <c r="M19" s="24"/>
      <c r="N19" s="24"/>
      <c r="O19" s="24"/>
      <c r="P19" s="24"/>
      <c r="Q19" s="24"/>
      <c r="R19" s="24"/>
      <c r="S19" s="24"/>
      <c r="T19" s="24"/>
      <c r="U19" s="24"/>
    </row>
    <row r="20" spans="1:21" ht="13.5" customHeight="1" x14ac:dyDescent="0.2">
      <c r="A20" s="217"/>
      <c r="B20" s="218" t="s">
        <v>3042</v>
      </c>
      <c r="C20" s="219" t="s">
        <v>3043</v>
      </c>
      <c r="D20" s="263"/>
      <c r="E20" s="268"/>
      <c r="F20" s="24"/>
      <c r="G20" s="24"/>
      <c r="H20" s="24"/>
      <c r="I20" s="24"/>
      <c r="J20" s="24"/>
      <c r="K20" s="24"/>
      <c r="L20" s="24"/>
      <c r="M20" s="24"/>
      <c r="N20" s="24"/>
      <c r="O20" s="24"/>
      <c r="P20" s="24"/>
      <c r="Q20" s="24"/>
      <c r="R20" s="24"/>
      <c r="S20" s="24"/>
      <c r="T20" s="24"/>
      <c r="U20" s="24"/>
    </row>
    <row r="21" spans="1:21" ht="13.5" customHeight="1" x14ac:dyDescent="0.2">
      <c r="A21" s="217"/>
      <c r="B21" s="218" t="s">
        <v>3044</v>
      </c>
      <c r="C21" s="219" t="s">
        <v>3045</v>
      </c>
      <c r="D21" s="125"/>
      <c r="E21" s="82"/>
      <c r="F21" s="24"/>
      <c r="G21" s="24"/>
      <c r="H21" s="24"/>
      <c r="I21" s="24"/>
      <c r="J21" s="24"/>
      <c r="K21" s="24"/>
      <c r="L21" s="24"/>
      <c r="M21" s="24"/>
      <c r="N21" s="24"/>
      <c r="O21" s="24"/>
      <c r="P21" s="24"/>
      <c r="Q21" s="24"/>
      <c r="R21" s="24"/>
      <c r="S21" s="24"/>
      <c r="T21" s="24"/>
      <c r="U21" s="24"/>
    </row>
    <row r="22" spans="1:21" ht="13.5" customHeight="1" x14ac:dyDescent="0.2">
      <c r="A22" s="217" t="s">
        <v>3046</v>
      </c>
      <c r="B22" s="218" t="s">
        <v>3047</v>
      </c>
      <c r="C22" s="219" t="s">
        <v>3046</v>
      </c>
      <c r="D22" s="180">
        <f>D23+D30</f>
        <v>0</v>
      </c>
      <c r="E22" s="224">
        <f>E23+E30</f>
        <v>0</v>
      </c>
      <c r="F22" s="24"/>
      <c r="G22" s="24"/>
      <c r="H22" s="24"/>
      <c r="I22" s="24"/>
      <c r="J22" s="24"/>
      <c r="K22" s="24"/>
      <c r="L22" s="24"/>
      <c r="M22" s="24"/>
      <c r="N22" s="24"/>
      <c r="O22" s="24"/>
      <c r="P22" s="24"/>
      <c r="Q22" s="24"/>
      <c r="R22" s="24"/>
      <c r="S22" s="24"/>
      <c r="T22" s="24"/>
      <c r="U22" s="24"/>
    </row>
    <row r="23" spans="1:21" ht="13.5" customHeight="1" x14ac:dyDescent="0.2">
      <c r="A23" s="217"/>
      <c r="B23" s="218" t="s">
        <v>3048</v>
      </c>
      <c r="C23" s="219" t="s">
        <v>3049</v>
      </c>
      <c r="D23" s="180">
        <f>SUM(D24:D29)</f>
        <v>0</v>
      </c>
      <c r="E23" s="224">
        <f>SUM(E24:E29)</f>
        <v>0</v>
      </c>
      <c r="F23" s="24"/>
      <c r="G23" s="24"/>
      <c r="H23" s="24"/>
      <c r="I23" s="24"/>
      <c r="J23" s="24"/>
      <c r="K23" s="24"/>
      <c r="L23" s="24"/>
      <c r="M23" s="24"/>
      <c r="N23" s="24"/>
      <c r="O23" s="24"/>
      <c r="P23" s="24"/>
      <c r="Q23" s="24"/>
      <c r="R23" s="24"/>
      <c r="S23" s="24"/>
      <c r="T23" s="24"/>
      <c r="U23" s="24"/>
    </row>
    <row r="24" spans="1:21" ht="13.5" customHeight="1" x14ac:dyDescent="0.2">
      <c r="A24" s="217"/>
      <c r="B24" s="218" t="s">
        <v>3020</v>
      </c>
      <c r="C24" s="219" t="s">
        <v>3050</v>
      </c>
      <c r="D24" s="125"/>
      <c r="E24" s="82"/>
      <c r="F24" s="24"/>
      <c r="G24" s="24"/>
      <c r="H24" s="24"/>
      <c r="I24" s="24"/>
      <c r="J24" s="24"/>
      <c r="K24" s="24"/>
      <c r="L24" s="24"/>
      <c r="M24" s="24"/>
      <c r="N24" s="24"/>
      <c r="O24" s="24"/>
      <c r="P24" s="24"/>
      <c r="Q24" s="24"/>
      <c r="R24" s="24"/>
      <c r="S24" s="24"/>
      <c r="T24" s="24"/>
      <c r="U24" s="24"/>
    </row>
    <row r="25" spans="1:21" ht="13.5" customHeight="1" x14ac:dyDescent="0.2">
      <c r="A25" s="217"/>
      <c r="B25" s="218" t="s">
        <v>3022</v>
      </c>
      <c r="C25" s="219" t="s">
        <v>3051</v>
      </c>
      <c r="D25" s="125"/>
      <c r="E25" s="82"/>
      <c r="F25" s="24"/>
      <c r="G25" s="24"/>
      <c r="H25" s="24"/>
      <c r="I25" s="24"/>
      <c r="J25" s="24"/>
      <c r="K25" s="24"/>
      <c r="L25" s="24"/>
      <c r="M25" s="24"/>
      <c r="N25" s="24"/>
      <c r="O25" s="24"/>
      <c r="P25" s="24"/>
      <c r="Q25" s="24"/>
      <c r="R25" s="24"/>
      <c r="S25" s="24"/>
      <c r="T25" s="24"/>
      <c r="U25" s="24"/>
    </row>
    <row r="26" spans="1:21" ht="13.5" customHeight="1" x14ac:dyDescent="0.2">
      <c r="A26" s="217"/>
      <c r="B26" s="218" t="s">
        <v>2109</v>
      </c>
      <c r="C26" s="219" t="s">
        <v>3052</v>
      </c>
      <c r="D26" s="125"/>
      <c r="E26" s="82"/>
      <c r="F26" s="24"/>
      <c r="G26" s="24"/>
      <c r="H26" s="24"/>
      <c r="I26" s="24"/>
      <c r="J26" s="24"/>
      <c r="K26" s="24"/>
      <c r="L26" s="24"/>
      <c r="M26" s="24"/>
      <c r="N26" s="24"/>
      <c r="O26" s="24"/>
      <c r="P26" s="24"/>
      <c r="Q26" s="24"/>
      <c r="R26" s="24"/>
      <c r="S26" s="24"/>
      <c r="T26" s="24"/>
      <c r="U26" s="24"/>
    </row>
    <row r="27" spans="1:21" ht="13.5" customHeight="1" x14ac:dyDescent="0.2">
      <c r="A27" s="217"/>
      <c r="B27" s="218" t="s">
        <v>402</v>
      </c>
      <c r="C27" s="219" t="s">
        <v>3053</v>
      </c>
      <c r="D27" s="263"/>
      <c r="E27" s="268"/>
      <c r="F27" s="24"/>
      <c r="G27" s="24"/>
      <c r="H27" s="24"/>
      <c r="I27" s="24"/>
      <c r="J27" s="24"/>
      <c r="K27" s="24"/>
      <c r="L27" s="24"/>
      <c r="M27" s="24"/>
      <c r="N27" s="24"/>
      <c r="O27" s="24"/>
      <c r="P27" s="24"/>
      <c r="Q27" s="24"/>
      <c r="R27" s="24"/>
      <c r="S27" s="24"/>
      <c r="T27" s="24"/>
      <c r="U27" s="24"/>
    </row>
    <row r="28" spans="1:21" ht="13.5" customHeight="1" x14ac:dyDescent="0.2">
      <c r="A28" s="217"/>
      <c r="B28" s="218" t="s">
        <v>3026</v>
      </c>
      <c r="C28" s="219" t="s">
        <v>3054</v>
      </c>
      <c r="D28" s="125"/>
      <c r="E28" s="82"/>
      <c r="F28" s="24"/>
      <c r="G28" s="24"/>
      <c r="H28" s="24"/>
      <c r="I28" s="24"/>
      <c r="J28" s="24"/>
      <c r="K28" s="24"/>
      <c r="L28" s="24"/>
      <c r="M28" s="24"/>
      <c r="N28" s="24"/>
      <c r="O28" s="24"/>
      <c r="P28" s="24"/>
      <c r="Q28" s="24"/>
      <c r="R28" s="24"/>
      <c r="S28" s="24"/>
      <c r="T28" s="24"/>
      <c r="U28" s="24"/>
    </row>
    <row r="29" spans="1:21" ht="13.5" customHeight="1" x14ac:dyDescent="0.2">
      <c r="A29" s="217"/>
      <c r="B29" s="218" t="s">
        <v>3028</v>
      </c>
      <c r="C29" s="219" t="s">
        <v>3055</v>
      </c>
      <c r="D29" s="125"/>
      <c r="E29" s="82"/>
      <c r="F29" s="24"/>
      <c r="G29" s="24"/>
      <c r="H29" s="24"/>
      <c r="I29" s="24"/>
      <c r="J29" s="24"/>
      <c r="K29" s="24"/>
      <c r="L29" s="24"/>
      <c r="M29" s="24"/>
      <c r="N29" s="24"/>
      <c r="O29" s="24"/>
      <c r="P29" s="24"/>
      <c r="Q29" s="24"/>
      <c r="R29" s="24"/>
      <c r="S29" s="24"/>
      <c r="T29" s="24"/>
      <c r="U29" s="24"/>
    </row>
    <row r="30" spans="1:21" ht="13.5" customHeight="1" x14ac:dyDescent="0.2">
      <c r="A30" s="217"/>
      <c r="B30" s="218" t="s">
        <v>3056</v>
      </c>
      <c r="C30" s="219" t="s">
        <v>3057</v>
      </c>
      <c r="D30" s="180">
        <f>SUM(D31:D37)</f>
        <v>0</v>
      </c>
      <c r="E30" s="224">
        <f>SUM(E31:E37)</f>
        <v>0</v>
      </c>
      <c r="F30" s="24"/>
      <c r="G30" s="24"/>
      <c r="H30" s="24"/>
      <c r="I30" s="24"/>
      <c r="J30" s="24"/>
      <c r="K30" s="24"/>
      <c r="L30" s="24"/>
      <c r="M30" s="24"/>
      <c r="N30" s="24"/>
      <c r="O30" s="24"/>
      <c r="P30" s="24"/>
      <c r="Q30" s="24"/>
      <c r="R30" s="24"/>
      <c r="S30" s="24"/>
      <c r="T30" s="24"/>
      <c r="U30" s="24"/>
    </row>
    <row r="31" spans="1:21" ht="13.5" customHeight="1" x14ac:dyDescent="0.2">
      <c r="A31" s="217"/>
      <c r="B31" s="218" t="s">
        <v>3032</v>
      </c>
      <c r="C31" s="219" t="s">
        <v>3058</v>
      </c>
      <c r="D31" s="125"/>
      <c r="E31" s="82"/>
      <c r="F31" s="24"/>
      <c r="G31" s="24"/>
      <c r="H31" s="24"/>
      <c r="I31" s="24"/>
      <c r="J31" s="24"/>
      <c r="K31" s="24"/>
      <c r="L31" s="24"/>
      <c r="M31" s="24"/>
      <c r="N31" s="24"/>
      <c r="O31" s="24"/>
      <c r="P31" s="24"/>
      <c r="Q31" s="24"/>
      <c r="R31" s="24"/>
      <c r="S31" s="24"/>
      <c r="T31" s="24"/>
      <c r="U31" s="24"/>
    </row>
    <row r="32" spans="1:21" ht="22.9" customHeight="1" x14ac:dyDescent="0.2">
      <c r="A32" s="217"/>
      <c r="B32" s="218" t="s">
        <v>3034</v>
      </c>
      <c r="C32" s="219" t="s">
        <v>3059</v>
      </c>
      <c r="D32" s="263"/>
      <c r="E32" s="268"/>
      <c r="F32" s="24"/>
      <c r="G32" s="24"/>
      <c r="H32" s="24"/>
      <c r="I32" s="24"/>
      <c r="J32" s="24"/>
      <c r="K32" s="24"/>
      <c r="L32" s="24"/>
      <c r="M32" s="24"/>
      <c r="N32" s="24"/>
      <c r="O32" s="24"/>
      <c r="P32" s="24"/>
      <c r="Q32" s="24"/>
      <c r="R32" s="24"/>
      <c r="S32" s="24"/>
      <c r="T32" s="24"/>
      <c r="U32" s="24"/>
    </row>
    <row r="33" spans="1:21" ht="13.5" customHeight="1" x14ac:dyDescent="0.2">
      <c r="A33" s="217"/>
      <c r="B33" s="218" t="s">
        <v>3036</v>
      </c>
      <c r="C33" s="219" t="s">
        <v>3060</v>
      </c>
      <c r="D33" s="263"/>
      <c r="E33" s="268"/>
      <c r="F33" s="24"/>
      <c r="G33" s="24"/>
      <c r="H33" s="24"/>
      <c r="I33" s="24"/>
      <c r="J33" s="24"/>
      <c r="K33" s="24"/>
      <c r="L33" s="24"/>
      <c r="M33" s="24"/>
      <c r="N33" s="24"/>
      <c r="O33" s="24"/>
      <c r="P33" s="24"/>
      <c r="Q33" s="24"/>
      <c r="R33" s="24"/>
      <c r="S33" s="24"/>
      <c r="T33" s="24"/>
      <c r="U33" s="24"/>
    </row>
    <row r="34" spans="1:21" ht="13.5" customHeight="1" x14ac:dyDescent="0.2">
      <c r="A34" s="217"/>
      <c r="B34" s="218" t="s">
        <v>3038</v>
      </c>
      <c r="C34" s="219" t="s">
        <v>3061</v>
      </c>
      <c r="D34" s="263"/>
      <c r="E34" s="268"/>
      <c r="F34" s="24"/>
      <c r="G34" s="24"/>
      <c r="H34" s="24"/>
      <c r="I34" s="24"/>
      <c r="J34" s="24"/>
      <c r="K34" s="24"/>
      <c r="L34" s="24"/>
      <c r="M34" s="24"/>
      <c r="N34" s="24"/>
      <c r="O34" s="24"/>
      <c r="P34" s="24"/>
      <c r="Q34" s="24"/>
      <c r="R34" s="24"/>
      <c r="S34" s="24"/>
      <c r="T34" s="24"/>
      <c r="U34" s="24"/>
    </row>
    <row r="35" spans="1:21" ht="13.5" customHeight="1" x14ac:dyDescent="0.2">
      <c r="A35" s="217"/>
      <c r="B35" s="218" t="s">
        <v>3040</v>
      </c>
      <c r="C35" s="219" t="s">
        <v>3062</v>
      </c>
      <c r="D35" s="263"/>
      <c r="E35" s="268"/>
      <c r="F35" s="24"/>
      <c r="G35" s="24"/>
      <c r="H35" s="24"/>
      <c r="I35" s="24"/>
      <c r="J35" s="24"/>
      <c r="K35" s="24"/>
      <c r="L35" s="24"/>
      <c r="M35" s="24"/>
      <c r="N35" s="24"/>
      <c r="O35" s="24"/>
      <c r="P35" s="24"/>
      <c r="Q35" s="24"/>
      <c r="R35" s="24"/>
      <c r="S35" s="24"/>
      <c r="T35" s="24"/>
      <c r="U35" s="24"/>
    </row>
    <row r="36" spans="1:21" ht="13.5" customHeight="1" x14ac:dyDescent="0.2">
      <c r="A36" s="217"/>
      <c r="B36" s="218" t="s">
        <v>3042</v>
      </c>
      <c r="C36" s="219" t="s">
        <v>3063</v>
      </c>
      <c r="D36" s="263"/>
      <c r="E36" s="268"/>
      <c r="F36" s="24"/>
      <c r="G36" s="24"/>
      <c r="H36" s="24"/>
      <c r="I36" s="24"/>
      <c r="J36" s="24"/>
      <c r="K36" s="24"/>
      <c r="L36" s="24"/>
      <c r="M36" s="24"/>
      <c r="N36" s="24"/>
      <c r="O36" s="24"/>
      <c r="P36" s="24"/>
      <c r="Q36" s="24"/>
      <c r="R36" s="24"/>
      <c r="S36" s="24"/>
      <c r="T36" s="24"/>
      <c r="U36" s="24"/>
    </row>
    <row r="37" spans="1:21" ht="13.5" customHeight="1" x14ac:dyDescent="0.2">
      <c r="A37" s="217"/>
      <c r="B37" s="218" t="s">
        <v>3044</v>
      </c>
      <c r="C37" s="219" t="s">
        <v>3064</v>
      </c>
      <c r="D37" s="125"/>
      <c r="E37" s="82"/>
      <c r="F37" s="24"/>
      <c r="G37" s="24"/>
      <c r="H37" s="24"/>
      <c r="I37" s="24"/>
      <c r="J37" s="24"/>
      <c r="K37" s="24"/>
      <c r="L37" s="24"/>
      <c r="M37" s="24"/>
      <c r="N37" s="24"/>
      <c r="O37" s="24"/>
      <c r="P37" s="24"/>
      <c r="Q37" s="24"/>
      <c r="R37" s="24"/>
      <c r="S37" s="24"/>
      <c r="T37" s="24"/>
      <c r="U37" s="24"/>
    </row>
    <row r="38" spans="1:21" ht="13.5" customHeight="1" x14ac:dyDescent="0.2">
      <c r="A38" s="217" t="s">
        <v>3065</v>
      </c>
      <c r="B38" s="218" t="s">
        <v>3066</v>
      </c>
      <c r="C38" s="219" t="s">
        <v>3065</v>
      </c>
      <c r="D38" s="180">
        <f>D39+D44</f>
        <v>0</v>
      </c>
      <c r="E38" s="224">
        <f>E39+E44</f>
        <v>0</v>
      </c>
      <c r="F38" s="24"/>
      <c r="G38" s="24"/>
      <c r="H38" s="24"/>
      <c r="I38" s="24"/>
      <c r="J38" s="24"/>
      <c r="K38" s="24"/>
      <c r="L38" s="24"/>
      <c r="M38" s="24"/>
      <c r="N38" s="24"/>
      <c r="O38" s="24"/>
      <c r="P38" s="24"/>
      <c r="Q38" s="24"/>
      <c r="R38" s="24"/>
      <c r="S38" s="24"/>
      <c r="T38" s="24"/>
      <c r="U38" s="24"/>
    </row>
    <row r="39" spans="1:21" ht="13.5" customHeight="1" x14ac:dyDescent="0.2">
      <c r="A39" s="217" t="s">
        <v>3067</v>
      </c>
      <c r="B39" s="218" t="s">
        <v>3068</v>
      </c>
      <c r="C39" s="219" t="s">
        <v>3067</v>
      </c>
      <c r="D39" s="180">
        <f>SUM(D40:D43)</f>
        <v>0</v>
      </c>
      <c r="E39" s="224">
        <f>SUM(E40:E43)</f>
        <v>0</v>
      </c>
      <c r="F39" s="24"/>
      <c r="G39" s="24"/>
      <c r="H39" s="24"/>
      <c r="I39" s="24"/>
      <c r="J39" s="24"/>
      <c r="K39" s="24"/>
      <c r="L39" s="24"/>
      <c r="M39" s="24"/>
      <c r="N39" s="24"/>
      <c r="O39" s="24"/>
      <c r="P39" s="24"/>
      <c r="Q39" s="24"/>
      <c r="R39" s="24"/>
      <c r="S39" s="24"/>
      <c r="T39" s="24"/>
      <c r="U39" s="24"/>
    </row>
    <row r="40" spans="1:21" ht="13.5" customHeight="1" x14ac:dyDescent="0.2">
      <c r="A40" s="217"/>
      <c r="B40" s="218" t="s">
        <v>3069</v>
      </c>
      <c r="C40" s="219" t="s">
        <v>3070</v>
      </c>
      <c r="D40" s="125"/>
      <c r="E40" s="82"/>
      <c r="F40" s="24"/>
      <c r="G40" s="24"/>
      <c r="H40" s="24"/>
      <c r="I40" s="24"/>
      <c r="J40" s="24"/>
      <c r="K40" s="24"/>
      <c r="L40" s="24"/>
      <c r="M40" s="24"/>
      <c r="N40" s="24"/>
      <c r="O40" s="24"/>
      <c r="P40" s="24"/>
      <c r="Q40" s="24"/>
      <c r="R40" s="24"/>
      <c r="S40" s="24"/>
      <c r="T40" s="24"/>
      <c r="U40" s="24"/>
    </row>
    <row r="41" spans="1:21" ht="13.5" customHeight="1" x14ac:dyDescent="0.2">
      <c r="A41" s="217"/>
      <c r="B41" s="218" t="s">
        <v>3071</v>
      </c>
      <c r="C41" s="219" t="s">
        <v>3072</v>
      </c>
      <c r="D41" s="125"/>
      <c r="E41" s="82"/>
      <c r="F41" s="24"/>
      <c r="G41" s="24"/>
      <c r="H41" s="24"/>
      <c r="I41" s="24"/>
      <c r="J41" s="24"/>
      <c r="K41" s="24"/>
      <c r="L41" s="24"/>
      <c r="M41" s="24"/>
      <c r="N41" s="24"/>
      <c r="O41" s="24"/>
      <c r="P41" s="24"/>
      <c r="Q41" s="24"/>
      <c r="R41" s="24"/>
      <c r="S41" s="24"/>
      <c r="T41" s="24"/>
      <c r="U41" s="24"/>
    </row>
    <row r="42" spans="1:21" ht="13.5" customHeight="1" x14ac:dyDescent="0.2">
      <c r="A42" s="217"/>
      <c r="B42" s="218" t="s">
        <v>3073</v>
      </c>
      <c r="C42" s="219" t="s">
        <v>3074</v>
      </c>
      <c r="D42" s="263"/>
      <c r="E42" s="268"/>
      <c r="F42" s="24"/>
      <c r="G42" s="24"/>
      <c r="H42" s="24"/>
      <c r="I42" s="24"/>
      <c r="J42" s="24"/>
      <c r="K42" s="24"/>
      <c r="L42" s="24"/>
      <c r="M42" s="24"/>
      <c r="N42" s="24"/>
      <c r="O42" s="24"/>
      <c r="P42" s="24"/>
      <c r="Q42" s="24"/>
      <c r="R42" s="24"/>
      <c r="S42" s="24"/>
      <c r="T42" s="24"/>
      <c r="U42" s="24"/>
    </row>
    <row r="43" spans="1:21" ht="13.5" customHeight="1" x14ac:dyDescent="0.2">
      <c r="A43" s="217"/>
      <c r="B43" s="218" t="s">
        <v>3075</v>
      </c>
      <c r="C43" s="219" t="s">
        <v>3076</v>
      </c>
      <c r="D43" s="125"/>
      <c r="E43" s="82"/>
      <c r="F43" s="24"/>
      <c r="G43" s="24"/>
      <c r="H43" s="24"/>
      <c r="I43" s="24"/>
      <c r="J43" s="24"/>
      <c r="K43" s="24"/>
      <c r="L43" s="24"/>
      <c r="M43" s="24"/>
      <c r="N43" s="24"/>
      <c r="O43" s="24"/>
      <c r="P43" s="24"/>
      <c r="Q43" s="24"/>
      <c r="R43" s="24"/>
      <c r="S43" s="24"/>
      <c r="T43" s="24"/>
      <c r="U43" s="24"/>
    </row>
    <row r="44" spans="1:21" ht="13.5" customHeight="1" x14ac:dyDescent="0.2">
      <c r="A44" s="217" t="s">
        <v>3077</v>
      </c>
      <c r="B44" s="218" t="s">
        <v>3078</v>
      </c>
      <c r="C44" s="219" t="s">
        <v>3077</v>
      </c>
      <c r="D44" s="180">
        <f>SUM(D45:D48)</f>
        <v>0</v>
      </c>
      <c r="E44" s="224">
        <f>SUM(E45:E48)</f>
        <v>0</v>
      </c>
      <c r="F44" s="24"/>
      <c r="G44" s="24"/>
      <c r="H44" s="24"/>
      <c r="I44" s="24"/>
      <c r="J44" s="24"/>
      <c r="K44" s="24"/>
      <c r="L44" s="24"/>
      <c r="M44" s="24"/>
      <c r="N44" s="24"/>
      <c r="O44" s="24"/>
      <c r="P44" s="24"/>
      <c r="Q44" s="24"/>
      <c r="R44" s="24"/>
      <c r="S44" s="24"/>
      <c r="T44" s="24"/>
      <c r="U44" s="24"/>
    </row>
    <row r="45" spans="1:21" ht="13.5" customHeight="1" x14ac:dyDescent="0.2">
      <c r="A45" s="217"/>
      <c r="B45" s="218" t="s">
        <v>3069</v>
      </c>
      <c r="C45" s="219" t="s">
        <v>3079</v>
      </c>
      <c r="D45" s="125"/>
      <c r="E45" s="82"/>
      <c r="F45" s="24"/>
      <c r="G45" s="24"/>
      <c r="H45" s="24"/>
      <c r="I45" s="24"/>
      <c r="J45" s="24"/>
      <c r="K45" s="24"/>
      <c r="L45" s="24"/>
      <c r="M45" s="24"/>
      <c r="N45" s="24"/>
      <c r="O45" s="24"/>
      <c r="P45" s="24"/>
      <c r="Q45" s="24"/>
      <c r="R45" s="24"/>
      <c r="S45" s="24"/>
      <c r="T45" s="24"/>
      <c r="U45" s="24"/>
    </row>
    <row r="46" spans="1:21" ht="13.5" customHeight="1" x14ac:dyDescent="0.2">
      <c r="A46" s="217"/>
      <c r="B46" s="218" t="s">
        <v>3071</v>
      </c>
      <c r="C46" s="219" t="s">
        <v>3080</v>
      </c>
      <c r="D46" s="125"/>
      <c r="E46" s="82"/>
      <c r="F46" s="24"/>
      <c r="G46" s="24"/>
      <c r="H46" s="24"/>
      <c r="I46" s="24"/>
      <c r="J46" s="24"/>
      <c r="K46" s="24"/>
      <c r="L46" s="24"/>
      <c r="M46" s="24"/>
      <c r="N46" s="24"/>
      <c r="O46" s="24"/>
      <c r="P46" s="24"/>
      <c r="Q46" s="24"/>
      <c r="R46" s="24"/>
      <c r="S46" s="24"/>
      <c r="T46" s="24"/>
      <c r="U46" s="24"/>
    </row>
    <row r="47" spans="1:21" ht="13.5" customHeight="1" x14ac:dyDescent="0.2">
      <c r="A47" s="217"/>
      <c r="B47" s="218" t="s">
        <v>3073</v>
      </c>
      <c r="C47" s="219" t="s">
        <v>3081</v>
      </c>
      <c r="D47" s="263"/>
      <c r="E47" s="268"/>
      <c r="F47" s="24"/>
      <c r="G47" s="24"/>
      <c r="H47" s="24"/>
      <c r="I47" s="24"/>
      <c r="J47" s="24"/>
      <c r="K47" s="24"/>
      <c r="L47" s="24"/>
      <c r="M47" s="24"/>
      <c r="N47" s="24"/>
      <c r="O47" s="24"/>
      <c r="P47" s="24"/>
      <c r="Q47" s="24"/>
      <c r="R47" s="24"/>
      <c r="S47" s="24"/>
      <c r="T47" s="24"/>
      <c r="U47" s="24"/>
    </row>
    <row r="48" spans="1:21" ht="13.5" customHeight="1" x14ac:dyDescent="0.2">
      <c r="A48" s="40"/>
      <c r="B48" s="225" t="s">
        <v>3075</v>
      </c>
      <c r="C48" s="226" t="s">
        <v>3082</v>
      </c>
      <c r="D48" s="264"/>
      <c r="E48" s="291"/>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0"/>
      <c r="E51" s="345"/>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B249" s="61"/>
      <c r="C249" s="60"/>
      <c r="D249" s="61"/>
      <c r="E249" s="61"/>
      <c r="F249" s="61"/>
      <c r="G249" s="61"/>
      <c r="H249" s="61"/>
      <c r="I249" s="61"/>
      <c r="J249" s="61"/>
      <c r="K249" s="61"/>
      <c r="L249" s="61"/>
      <c r="M249" s="61"/>
      <c r="N249" s="61"/>
      <c r="O249" s="61"/>
      <c r="P249" s="61"/>
      <c r="Q249" s="61"/>
      <c r="R249" s="61"/>
      <c r="S249" s="61"/>
      <c r="T249" s="61"/>
      <c r="U249" s="61"/>
    </row>
    <row r="250" spans="1:21" ht="15.75" customHeight="1" x14ac:dyDescent="0.2">
      <c r="B250" s="61"/>
      <c r="C250" s="60"/>
      <c r="D250" s="61"/>
      <c r="E250" s="61"/>
      <c r="F250" s="61"/>
      <c r="G250" s="61"/>
      <c r="H250" s="61"/>
      <c r="I250" s="61"/>
      <c r="J250" s="61"/>
      <c r="K250" s="61"/>
      <c r="L250" s="61"/>
      <c r="M250" s="61"/>
      <c r="N250" s="61"/>
      <c r="O250" s="61"/>
      <c r="P250" s="61"/>
      <c r="Q250" s="61"/>
      <c r="R250" s="61"/>
      <c r="S250" s="61"/>
      <c r="T250" s="61"/>
      <c r="U250" s="61"/>
    </row>
    <row r="251" spans="1:21" ht="15.75" customHeight="1" x14ac:dyDescent="0.2">
      <c r="B251" s="61"/>
      <c r="C251" s="60"/>
      <c r="D251" s="61"/>
      <c r="E251" s="61"/>
      <c r="F251" s="61"/>
      <c r="G251" s="61"/>
      <c r="H251" s="61"/>
      <c r="I251" s="61"/>
      <c r="J251" s="61"/>
      <c r="K251" s="61"/>
      <c r="L251" s="61"/>
      <c r="M251" s="61"/>
      <c r="N251" s="61"/>
      <c r="O251" s="61"/>
      <c r="P251" s="61"/>
      <c r="Q251" s="61"/>
      <c r="R251" s="61"/>
      <c r="S251" s="61"/>
      <c r="T251" s="61"/>
      <c r="U251" s="61"/>
    </row>
    <row r="252" spans="1:21" ht="15.75" customHeight="1" x14ac:dyDescent="0.2">
      <c r="B252" s="61"/>
      <c r="C252" s="60"/>
      <c r="D252" s="61"/>
      <c r="E252" s="61"/>
      <c r="F252" s="61"/>
      <c r="G252" s="61"/>
      <c r="H252" s="61"/>
      <c r="I252" s="61"/>
      <c r="J252" s="61"/>
      <c r="K252" s="61"/>
      <c r="L252" s="61"/>
      <c r="M252" s="61"/>
      <c r="N252" s="61"/>
      <c r="O252" s="61"/>
      <c r="P252" s="61"/>
      <c r="Q252" s="61"/>
      <c r="R252" s="61"/>
      <c r="S252" s="61"/>
      <c r="T252" s="61"/>
      <c r="U252" s="61"/>
    </row>
    <row r="253" spans="1:21" ht="15.75" customHeight="1" x14ac:dyDescent="0.2">
      <c r="B253" s="61"/>
      <c r="C253" s="60"/>
      <c r="D253" s="61"/>
      <c r="E253" s="61"/>
      <c r="F253" s="61"/>
      <c r="G253" s="61"/>
      <c r="H253" s="61"/>
      <c r="I253" s="61"/>
      <c r="J253" s="61"/>
      <c r="K253" s="61"/>
      <c r="L253" s="61"/>
      <c r="M253" s="61"/>
      <c r="N253" s="61"/>
      <c r="O253" s="61"/>
      <c r="P253" s="61"/>
      <c r="Q253" s="61"/>
      <c r="R253" s="61"/>
      <c r="S253" s="61"/>
      <c r="T253" s="61"/>
      <c r="U253" s="61"/>
    </row>
    <row r="254" spans="1:21" ht="15.75" customHeight="1" x14ac:dyDescent="0.2">
      <c r="B254" s="61"/>
      <c r="C254" s="60"/>
      <c r="D254" s="61"/>
      <c r="E254" s="61"/>
      <c r="F254" s="61"/>
      <c r="G254" s="61"/>
      <c r="H254" s="61"/>
      <c r="I254" s="61"/>
      <c r="J254" s="61"/>
      <c r="K254" s="61"/>
      <c r="L254" s="61"/>
      <c r="M254" s="61"/>
      <c r="N254" s="61"/>
      <c r="O254" s="61"/>
      <c r="P254" s="61"/>
      <c r="Q254" s="61"/>
      <c r="R254" s="61"/>
      <c r="S254" s="61"/>
      <c r="T254" s="61"/>
      <c r="U254" s="61"/>
    </row>
    <row r="255" spans="1:21" ht="15.75" customHeight="1" x14ac:dyDescent="0.2">
      <c r="B255" s="61"/>
      <c r="C255" s="60"/>
      <c r="D255" s="61"/>
      <c r="E255" s="61"/>
      <c r="F255" s="61"/>
      <c r="G255" s="61"/>
      <c r="H255" s="61"/>
      <c r="I255" s="61"/>
      <c r="J255" s="61"/>
      <c r="K255" s="61"/>
      <c r="L255" s="61"/>
      <c r="M255" s="61"/>
      <c r="N255" s="61"/>
      <c r="O255" s="61"/>
      <c r="P255" s="61"/>
      <c r="Q255" s="61"/>
      <c r="R255" s="61"/>
      <c r="S255" s="61"/>
      <c r="T255" s="61"/>
      <c r="U255" s="61"/>
    </row>
    <row r="256" spans="1:21" ht="15.75" customHeight="1" x14ac:dyDescent="0.2">
      <c r="B256" s="61"/>
      <c r="C256" s="60"/>
      <c r="D256" s="61"/>
      <c r="E256" s="61"/>
      <c r="F256" s="61"/>
      <c r="G256" s="61"/>
      <c r="H256" s="61"/>
      <c r="I256" s="61"/>
      <c r="J256" s="61"/>
      <c r="K256" s="61"/>
      <c r="L256" s="61"/>
      <c r="M256" s="61"/>
      <c r="N256" s="61"/>
      <c r="O256" s="61"/>
      <c r="P256" s="61"/>
      <c r="Q256" s="61"/>
      <c r="R256" s="61"/>
      <c r="S256" s="61"/>
      <c r="T256" s="61"/>
      <c r="U256" s="61"/>
    </row>
    <row r="257" spans="2:21" ht="15.75" customHeight="1" x14ac:dyDescent="0.2">
      <c r="B257" s="61"/>
      <c r="C257" s="60"/>
      <c r="D257" s="61"/>
      <c r="E257" s="61"/>
      <c r="F257" s="61"/>
      <c r="G257" s="61"/>
      <c r="H257" s="61"/>
      <c r="I257" s="61"/>
      <c r="J257" s="61"/>
      <c r="K257" s="61"/>
      <c r="L257" s="61"/>
      <c r="M257" s="61"/>
      <c r="N257" s="61"/>
      <c r="O257" s="61"/>
      <c r="P257" s="61"/>
      <c r="Q257" s="61"/>
      <c r="R257" s="61"/>
      <c r="S257" s="61"/>
      <c r="T257" s="61"/>
      <c r="U257" s="61"/>
    </row>
    <row r="258" spans="2:21" ht="15.75" customHeight="1" x14ac:dyDescent="0.2">
      <c r="B258" s="61"/>
      <c r="C258" s="60"/>
      <c r="D258" s="61"/>
      <c r="E258" s="61"/>
      <c r="F258" s="61"/>
      <c r="G258" s="61"/>
      <c r="H258" s="61"/>
      <c r="I258" s="61"/>
      <c r="J258" s="61"/>
      <c r="K258" s="61"/>
      <c r="L258" s="61"/>
      <c r="M258" s="61"/>
      <c r="N258" s="61"/>
      <c r="O258" s="61"/>
      <c r="P258" s="61"/>
      <c r="Q258" s="61"/>
      <c r="R258" s="61"/>
      <c r="S258" s="61"/>
      <c r="T258" s="61"/>
      <c r="U258" s="61"/>
    </row>
    <row r="259" spans="2:21" ht="15.75" customHeight="1" x14ac:dyDescent="0.2">
      <c r="B259" s="61"/>
      <c r="C259" s="60"/>
      <c r="D259" s="61"/>
      <c r="E259" s="61"/>
      <c r="F259" s="61"/>
      <c r="G259" s="61"/>
      <c r="H259" s="61"/>
      <c r="I259" s="61"/>
      <c r="J259" s="61"/>
      <c r="K259" s="61"/>
      <c r="L259" s="61"/>
      <c r="M259" s="61"/>
      <c r="N259" s="61"/>
      <c r="O259" s="61"/>
      <c r="P259" s="61"/>
      <c r="Q259" s="61"/>
      <c r="R259" s="61"/>
      <c r="S259" s="61"/>
      <c r="T259" s="61"/>
      <c r="U259" s="61"/>
    </row>
    <row r="260" spans="2:21" ht="15.75" customHeight="1" x14ac:dyDescent="0.2">
      <c r="B260" s="61"/>
      <c r="C260" s="60"/>
      <c r="D260" s="61"/>
      <c r="E260" s="61"/>
      <c r="F260" s="61"/>
      <c r="G260" s="61"/>
      <c r="H260" s="61"/>
      <c r="I260" s="61"/>
      <c r="J260" s="61"/>
      <c r="K260" s="61"/>
      <c r="L260" s="61"/>
      <c r="M260" s="61"/>
      <c r="N260" s="61"/>
      <c r="O260" s="61"/>
      <c r="P260" s="61"/>
      <c r="Q260" s="61"/>
      <c r="R260" s="61"/>
      <c r="S260" s="61"/>
      <c r="T260" s="61"/>
      <c r="U260" s="61"/>
    </row>
    <row r="261" spans="2:21" ht="15.75" customHeight="1" x14ac:dyDescent="0.2">
      <c r="B261" s="61"/>
      <c r="C261" s="60"/>
      <c r="D261" s="61"/>
      <c r="E261" s="61"/>
      <c r="F261" s="61"/>
      <c r="G261" s="61"/>
      <c r="H261" s="61"/>
      <c r="I261" s="61"/>
      <c r="J261" s="61"/>
      <c r="K261" s="61"/>
      <c r="L261" s="61"/>
      <c r="M261" s="61"/>
      <c r="N261" s="61"/>
      <c r="O261" s="61"/>
      <c r="P261" s="61"/>
      <c r="Q261" s="61"/>
      <c r="R261" s="61"/>
      <c r="S261" s="61"/>
      <c r="T261" s="61"/>
      <c r="U261" s="61"/>
    </row>
    <row r="262" spans="2:21" ht="15.75" customHeight="1" x14ac:dyDescent="0.2">
      <c r="B262" s="61"/>
      <c r="C262" s="60"/>
      <c r="D262" s="61"/>
      <c r="E262" s="61"/>
      <c r="F262" s="61"/>
      <c r="G262" s="61"/>
      <c r="H262" s="61"/>
      <c r="I262" s="61"/>
      <c r="J262" s="61"/>
      <c r="K262" s="61"/>
      <c r="L262" s="61"/>
      <c r="M262" s="61"/>
      <c r="N262" s="61"/>
      <c r="O262" s="61"/>
      <c r="P262" s="61"/>
      <c r="Q262" s="61"/>
      <c r="R262" s="61"/>
      <c r="S262" s="61"/>
      <c r="T262" s="61"/>
      <c r="U262" s="61"/>
    </row>
    <row r="263" spans="2:21" ht="15.75" customHeight="1" x14ac:dyDescent="0.2">
      <c r="B263" s="61"/>
      <c r="C263" s="60"/>
      <c r="D263" s="61"/>
      <c r="E263" s="61"/>
      <c r="F263" s="61"/>
      <c r="G263" s="61"/>
      <c r="H263" s="61"/>
      <c r="I263" s="61"/>
      <c r="J263" s="61"/>
      <c r="K263" s="61"/>
      <c r="L263" s="61"/>
      <c r="M263" s="61"/>
      <c r="N263" s="61"/>
      <c r="O263" s="61"/>
      <c r="P263" s="61"/>
      <c r="Q263" s="61"/>
      <c r="R263" s="61"/>
      <c r="S263" s="61"/>
      <c r="T263" s="61"/>
      <c r="U263" s="61"/>
    </row>
    <row r="264" spans="2:21" ht="15.75" customHeight="1" x14ac:dyDescent="0.2">
      <c r="B264" s="61"/>
      <c r="C264" s="60"/>
      <c r="D264" s="61"/>
      <c r="E264" s="61"/>
      <c r="F264" s="61"/>
      <c r="G264" s="61"/>
      <c r="H264" s="61"/>
      <c r="I264" s="61"/>
      <c r="J264" s="61"/>
      <c r="K264" s="61"/>
      <c r="L264" s="61"/>
      <c r="M264" s="61"/>
      <c r="N264" s="61"/>
      <c r="O264" s="61"/>
      <c r="P264" s="61"/>
      <c r="Q264" s="61"/>
      <c r="R264" s="61"/>
      <c r="S264" s="61"/>
      <c r="T264" s="61"/>
      <c r="U264" s="61"/>
    </row>
    <row r="265" spans="2:21" ht="15.75" customHeight="1" x14ac:dyDescent="0.2">
      <c r="B265" s="61"/>
      <c r="C265" s="60"/>
      <c r="D265" s="61"/>
      <c r="E265" s="61"/>
      <c r="F265" s="61"/>
      <c r="G265" s="61"/>
      <c r="H265" s="61"/>
      <c r="I265" s="61"/>
      <c r="J265" s="61"/>
      <c r="K265" s="61"/>
      <c r="L265" s="61"/>
      <c r="M265" s="61"/>
      <c r="N265" s="61"/>
      <c r="O265" s="61"/>
      <c r="P265" s="61"/>
      <c r="Q265" s="61"/>
      <c r="R265" s="61"/>
      <c r="S265" s="61"/>
      <c r="T265" s="61"/>
      <c r="U265" s="61"/>
    </row>
    <row r="266" spans="2:21" ht="15.75" customHeight="1" x14ac:dyDescent="0.2">
      <c r="B266" s="61"/>
      <c r="C266" s="60"/>
      <c r="D266" s="61"/>
      <c r="E266" s="61"/>
      <c r="F266" s="61"/>
      <c r="G266" s="61"/>
      <c r="H266" s="61"/>
      <c r="I266" s="61"/>
      <c r="J266" s="61"/>
      <c r="K266" s="61"/>
      <c r="L266" s="61"/>
      <c r="M266" s="61"/>
      <c r="N266" s="61"/>
      <c r="O266" s="61"/>
      <c r="P266" s="61"/>
      <c r="Q266" s="61"/>
      <c r="R266" s="61"/>
      <c r="S266" s="61"/>
      <c r="T266" s="61"/>
      <c r="U266" s="61"/>
    </row>
    <row r="267" spans="2:21" ht="15.75" customHeight="1" x14ac:dyDescent="0.2">
      <c r="B267" s="61"/>
      <c r="C267" s="60"/>
      <c r="D267" s="61"/>
      <c r="E267" s="61"/>
      <c r="F267" s="61"/>
      <c r="G267" s="61"/>
      <c r="H267" s="61"/>
      <c r="I267" s="61"/>
      <c r="J267" s="61"/>
      <c r="K267" s="61"/>
      <c r="L267" s="61"/>
      <c r="M267" s="61"/>
      <c r="N267" s="61"/>
      <c r="O267" s="61"/>
      <c r="P267" s="61"/>
      <c r="Q267" s="61"/>
      <c r="R267" s="61"/>
      <c r="S267" s="61"/>
      <c r="T267" s="61"/>
      <c r="U267" s="61"/>
    </row>
    <row r="268" spans="2:21" ht="15.75" customHeight="1" x14ac:dyDescent="0.2">
      <c r="B268" s="61"/>
      <c r="C268" s="60"/>
      <c r="D268" s="61"/>
      <c r="E268" s="61"/>
      <c r="F268" s="61"/>
      <c r="G268" s="61"/>
      <c r="H268" s="61"/>
      <c r="I268" s="61"/>
      <c r="J268" s="61"/>
      <c r="K268" s="61"/>
      <c r="L268" s="61"/>
      <c r="M268" s="61"/>
      <c r="N268" s="61"/>
      <c r="O268" s="61"/>
      <c r="P268" s="61"/>
      <c r="Q268" s="61"/>
      <c r="R268" s="61"/>
      <c r="S268" s="61"/>
      <c r="T268" s="61"/>
      <c r="U268" s="61"/>
    </row>
    <row r="269" spans="2:21" ht="15.75" customHeight="1" x14ac:dyDescent="0.2">
      <c r="B269" s="61"/>
      <c r="C269" s="60"/>
      <c r="D269" s="61"/>
      <c r="E269" s="61"/>
      <c r="F269" s="61"/>
      <c r="G269" s="61"/>
      <c r="H269" s="61"/>
      <c r="I269" s="61"/>
      <c r="J269" s="61"/>
      <c r="K269" s="61"/>
      <c r="L269" s="61"/>
      <c r="M269" s="61"/>
      <c r="N269" s="61"/>
      <c r="O269" s="61"/>
      <c r="P269" s="61"/>
      <c r="Q269" s="61"/>
      <c r="R269" s="61"/>
      <c r="S269" s="61"/>
      <c r="T269" s="61"/>
      <c r="U269" s="61"/>
    </row>
    <row r="270" spans="2:21" ht="15.75" customHeight="1" x14ac:dyDescent="0.2">
      <c r="B270" s="61"/>
      <c r="C270" s="60"/>
      <c r="D270" s="61"/>
      <c r="E270" s="61"/>
      <c r="F270" s="61"/>
      <c r="G270" s="61"/>
      <c r="H270" s="61"/>
      <c r="I270" s="61"/>
      <c r="J270" s="61"/>
      <c r="K270" s="61"/>
      <c r="L270" s="61"/>
      <c r="M270" s="61"/>
      <c r="N270" s="61"/>
      <c r="O270" s="61"/>
      <c r="P270" s="61"/>
      <c r="Q270" s="61"/>
      <c r="R270" s="61"/>
      <c r="S270" s="61"/>
      <c r="T270" s="61"/>
      <c r="U270" s="61"/>
    </row>
    <row r="271" spans="2:21" ht="15.75" customHeight="1" x14ac:dyDescent="0.2">
      <c r="B271" s="61"/>
      <c r="C271" s="60"/>
      <c r="D271" s="61"/>
      <c r="E271" s="61"/>
      <c r="F271" s="61"/>
      <c r="G271" s="61"/>
      <c r="H271" s="61"/>
      <c r="I271" s="61"/>
      <c r="J271" s="61"/>
      <c r="K271" s="61"/>
      <c r="L271" s="61"/>
      <c r="M271" s="61"/>
      <c r="N271" s="61"/>
      <c r="O271" s="61"/>
      <c r="P271" s="61"/>
      <c r="Q271" s="61"/>
      <c r="R271" s="61"/>
      <c r="S271" s="61"/>
      <c r="T271" s="61"/>
      <c r="U271" s="61"/>
    </row>
    <row r="272" spans="2:21" ht="15.75" customHeight="1" x14ac:dyDescent="0.2">
      <c r="B272" s="61"/>
      <c r="C272" s="60"/>
      <c r="D272" s="61"/>
      <c r="E272" s="61"/>
      <c r="F272" s="61"/>
      <c r="G272" s="61"/>
      <c r="H272" s="61"/>
      <c r="I272" s="61"/>
      <c r="J272" s="61"/>
      <c r="K272" s="61"/>
      <c r="L272" s="61"/>
      <c r="M272" s="61"/>
      <c r="N272" s="61"/>
      <c r="O272" s="61"/>
      <c r="P272" s="61"/>
      <c r="Q272" s="61"/>
      <c r="R272" s="61"/>
      <c r="S272" s="61"/>
      <c r="T272" s="61"/>
      <c r="U272" s="61"/>
    </row>
    <row r="273" spans="2:21" ht="15.75" customHeight="1" x14ac:dyDescent="0.2">
      <c r="B273" s="61"/>
      <c r="C273" s="60"/>
      <c r="D273" s="61"/>
      <c r="E273" s="61"/>
      <c r="F273" s="61"/>
      <c r="G273" s="61"/>
      <c r="H273" s="61"/>
      <c r="I273" s="61"/>
      <c r="J273" s="61"/>
      <c r="K273" s="61"/>
      <c r="L273" s="61"/>
      <c r="M273" s="61"/>
      <c r="N273" s="61"/>
      <c r="O273" s="61"/>
      <c r="P273" s="61"/>
      <c r="Q273" s="61"/>
      <c r="R273" s="61"/>
      <c r="S273" s="61"/>
      <c r="T273" s="61"/>
      <c r="U273" s="61"/>
    </row>
    <row r="274" spans="2:21" ht="15.75" customHeight="1" x14ac:dyDescent="0.2">
      <c r="B274" s="61"/>
      <c r="C274" s="60"/>
      <c r="D274" s="61"/>
      <c r="E274" s="61"/>
      <c r="F274" s="61"/>
      <c r="G274" s="61"/>
      <c r="H274" s="61"/>
      <c r="I274" s="61"/>
      <c r="J274" s="61"/>
      <c r="K274" s="61"/>
      <c r="L274" s="61"/>
      <c r="M274" s="61"/>
      <c r="N274" s="61"/>
      <c r="O274" s="61"/>
      <c r="P274" s="61"/>
      <c r="Q274" s="61"/>
      <c r="R274" s="61"/>
      <c r="S274" s="61"/>
      <c r="T274" s="61"/>
      <c r="U274" s="61"/>
    </row>
    <row r="275" spans="2:21" ht="15.75" customHeight="1" x14ac:dyDescent="0.2">
      <c r="B275" s="61"/>
      <c r="C275" s="60"/>
      <c r="D275" s="61"/>
      <c r="E275" s="61"/>
      <c r="F275" s="61"/>
      <c r="G275" s="61"/>
      <c r="H275" s="61"/>
      <c r="I275" s="61"/>
      <c r="J275" s="61"/>
      <c r="K275" s="61"/>
      <c r="L275" s="61"/>
      <c r="M275" s="61"/>
      <c r="N275" s="61"/>
      <c r="O275" s="61"/>
      <c r="P275" s="61"/>
      <c r="Q275" s="61"/>
      <c r="R275" s="61"/>
      <c r="S275" s="61"/>
      <c r="T275" s="61"/>
      <c r="U275" s="61"/>
    </row>
    <row r="276" spans="2:21" ht="15.75" customHeight="1" x14ac:dyDescent="0.2">
      <c r="B276" s="61"/>
      <c r="C276" s="60"/>
      <c r="D276" s="61"/>
      <c r="E276" s="61"/>
      <c r="F276" s="61"/>
      <c r="G276" s="61"/>
      <c r="H276" s="61"/>
      <c r="I276" s="61"/>
      <c r="J276" s="61"/>
      <c r="K276" s="61"/>
      <c r="L276" s="61"/>
      <c r="M276" s="61"/>
      <c r="N276" s="61"/>
      <c r="O276" s="61"/>
      <c r="P276" s="61"/>
      <c r="Q276" s="61"/>
      <c r="R276" s="61"/>
      <c r="S276" s="61"/>
      <c r="T276" s="61"/>
      <c r="U276" s="61"/>
    </row>
    <row r="277" spans="2:21" ht="15.75" customHeight="1" x14ac:dyDescent="0.2">
      <c r="B277" s="61"/>
      <c r="C277" s="60"/>
      <c r="D277" s="61"/>
      <c r="E277" s="61"/>
      <c r="F277" s="61"/>
      <c r="G277" s="61"/>
      <c r="H277" s="61"/>
      <c r="I277" s="61"/>
      <c r="J277" s="61"/>
      <c r="K277" s="61"/>
      <c r="L277" s="61"/>
      <c r="M277" s="61"/>
      <c r="N277" s="61"/>
      <c r="O277" s="61"/>
      <c r="P277" s="61"/>
      <c r="Q277" s="61"/>
      <c r="R277" s="61"/>
      <c r="S277" s="61"/>
      <c r="T277" s="61"/>
      <c r="U277" s="61"/>
    </row>
    <row r="278" spans="2:21" ht="15.75" customHeight="1" x14ac:dyDescent="0.2">
      <c r="B278" s="61"/>
      <c r="C278" s="60"/>
      <c r="D278" s="61"/>
      <c r="E278" s="61"/>
      <c r="F278" s="61"/>
      <c r="G278" s="61"/>
      <c r="H278" s="61"/>
      <c r="I278" s="61"/>
      <c r="J278" s="61"/>
      <c r="K278" s="61"/>
      <c r="L278" s="61"/>
      <c r="M278" s="61"/>
      <c r="N278" s="61"/>
      <c r="O278" s="61"/>
      <c r="P278" s="61"/>
      <c r="Q278" s="61"/>
      <c r="R278" s="61"/>
      <c r="S278" s="61"/>
      <c r="T278" s="61"/>
      <c r="U278" s="61"/>
    </row>
    <row r="279" spans="2:21" ht="15.75" customHeight="1" x14ac:dyDescent="0.2">
      <c r="B279" s="61"/>
      <c r="C279" s="60"/>
      <c r="D279" s="61"/>
      <c r="E279" s="61"/>
      <c r="F279" s="61"/>
      <c r="G279" s="61"/>
      <c r="H279" s="61"/>
      <c r="I279" s="61"/>
      <c r="J279" s="61"/>
      <c r="K279" s="61"/>
      <c r="L279" s="61"/>
      <c r="M279" s="61"/>
      <c r="N279" s="61"/>
      <c r="O279" s="61"/>
      <c r="P279" s="61"/>
      <c r="Q279" s="61"/>
      <c r="R279" s="61"/>
      <c r="S279" s="61"/>
      <c r="T279" s="61"/>
      <c r="U279" s="61"/>
    </row>
    <row r="280" spans="2:21" ht="15.75" customHeight="1" x14ac:dyDescent="0.2">
      <c r="B280" s="61"/>
      <c r="C280" s="60"/>
      <c r="D280" s="61"/>
      <c r="E280" s="61"/>
      <c r="F280" s="61"/>
      <c r="G280" s="61"/>
      <c r="H280" s="61"/>
      <c r="I280" s="61"/>
      <c r="J280" s="61"/>
      <c r="K280" s="61"/>
      <c r="L280" s="61"/>
      <c r="M280" s="61"/>
      <c r="N280" s="61"/>
      <c r="O280" s="61"/>
      <c r="P280" s="61"/>
      <c r="Q280" s="61"/>
      <c r="R280" s="61"/>
      <c r="S280" s="61"/>
      <c r="T280" s="61"/>
      <c r="U280" s="61"/>
    </row>
    <row r="281" spans="2:21" ht="15.75" customHeight="1" x14ac:dyDescent="0.2">
      <c r="B281" s="61"/>
      <c r="C281" s="60"/>
      <c r="D281" s="61"/>
      <c r="E281" s="61"/>
      <c r="F281" s="61"/>
      <c r="G281" s="61"/>
      <c r="H281" s="61"/>
      <c r="I281" s="61"/>
      <c r="J281" s="61"/>
      <c r="K281" s="61"/>
      <c r="L281" s="61"/>
      <c r="M281" s="61"/>
      <c r="N281" s="61"/>
      <c r="O281" s="61"/>
      <c r="P281" s="61"/>
      <c r="Q281" s="61"/>
      <c r="R281" s="61"/>
      <c r="S281" s="61"/>
      <c r="T281" s="61"/>
      <c r="U281" s="61"/>
    </row>
    <row r="282" spans="2:21" ht="15.75" customHeight="1" x14ac:dyDescent="0.2">
      <c r="B282" s="61"/>
      <c r="C282" s="60"/>
      <c r="D282" s="61"/>
      <c r="E282" s="61"/>
      <c r="F282" s="61"/>
      <c r="G282" s="61"/>
      <c r="H282" s="61"/>
      <c r="I282" s="61"/>
      <c r="J282" s="61"/>
      <c r="K282" s="61"/>
      <c r="L282" s="61"/>
      <c r="M282" s="61"/>
      <c r="N282" s="61"/>
      <c r="O282" s="61"/>
      <c r="P282" s="61"/>
      <c r="Q282" s="61"/>
      <c r="R282" s="61"/>
      <c r="S282" s="61"/>
      <c r="T282" s="61"/>
      <c r="U282" s="61"/>
    </row>
    <row r="283" spans="2:21" ht="15.75" customHeight="1" x14ac:dyDescent="0.2">
      <c r="B283" s="61"/>
      <c r="C283" s="60"/>
      <c r="D283" s="61"/>
      <c r="E283" s="61"/>
      <c r="F283" s="61"/>
      <c r="G283" s="61"/>
      <c r="H283" s="61"/>
      <c r="I283" s="61"/>
      <c r="J283" s="61"/>
      <c r="K283" s="61"/>
      <c r="L283" s="61"/>
      <c r="M283" s="61"/>
      <c r="N283" s="61"/>
      <c r="O283" s="61"/>
      <c r="P283" s="61"/>
      <c r="Q283" s="61"/>
      <c r="R283" s="61"/>
      <c r="S283" s="61"/>
      <c r="T283" s="61"/>
      <c r="U283" s="61"/>
    </row>
    <row r="284" spans="2:21" ht="15.75" customHeight="1" x14ac:dyDescent="0.2">
      <c r="B284" s="61"/>
      <c r="C284" s="60"/>
      <c r="D284" s="61"/>
      <c r="E284" s="61"/>
      <c r="F284" s="61"/>
      <c r="G284" s="61"/>
      <c r="H284" s="61"/>
      <c r="I284" s="61"/>
      <c r="J284" s="61"/>
      <c r="K284" s="61"/>
      <c r="L284" s="61"/>
      <c r="M284" s="61"/>
      <c r="N284" s="61"/>
      <c r="O284" s="61"/>
      <c r="P284" s="61"/>
      <c r="Q284" s="61"/>
      <c r="R284" s="61"/>
      <c r="S284" s="61"/>
      <c r="T284" s="61"/>
      <c r="U284" s="61"/>
    </row>
    <row r="285" spans="2:21" ht="15.75" customHeight="1" x14ac:dyDescent="0.2">
      <c r="B285" s="61"/>
      <c r="C285" s="60"/>
      <c r="D285" s="61"/>
      <c r="E285" s="61"/>
      <c r="F285" s="61"/>
      <c r="G285" s="61"/>
      <c r="H285" s="61"/>
      <c r="I285" s="61"/>
      <c r="J285" s="61"/>
      <c r="K285" s="61"/>
      <c r="L285" s="61"/>
      <c r="M285" s="61"/>
      <c r="N285" s="61"/>
      <c r="O285" s="61"/>
      <c r="P285" s="61"/>
      <c r="Q285" s="61"/>
      <c r="R285" s="61"/>
      <c r="S285" s="61"/>
      <c r="T285" s="61"/>
      <c r="U285" s="61"/>
    </row>
    <row r="286" spans="2:21" ht="15.75" customHeight="1" x14ac:dyDescent="0.2">
      <c r="B286" s="61"/>
      <c r="C286" s="60"/>
      <c r="D286" s="61"/>
      <c r="E286" s="61"/>
      <c r="F286" s="61"/>
      <c r="G286" s="61"/>
      <c r="H286" s="61"/>
      <c r="I286" s="61"/>
      <c r="J286" s="61"/>
      <c r="K286" s="61"/>
      <c r="L286" s="61"/>
      <c r="M286" s="61"/>
      <c r="N286" s="61"/>
      <c r="O286" s="61"/>
      <c r="P286" s="61"/>
      <c r="Q286" s="61"/>
      <c r="R286" s="61"/>
      <c r="S286" s="61"/>
      <c r="T286" s="61"/>
      <c r="U286" s="61"/>
    </row>
    <row r="287" spans="2:21" ht="15.75" customHeight="1" x14ac:dyDescent="0.2">
      <c r="B287" s="61"/>
      <c r="C287" s="60"/>
      <c r="D287" s="61"/>
      <c r="E287" s="61"/>
      <c r="F287" s="61"/>
      <c r="G287" s="61"/>
      <c r="H287" s="61"/>
      <c r="I287" s="61"/>
      <c r="J287" s="61"/>
      <c r="K287" s="61"/>
      <c r="L287" s="61"/>
      <c r="M287" s="61"/>
      <c r="N287" s="61"/>
      <c r="O287" s="61"/>
      <c r="P287" s="61"/>
      <c r="Q287" s="61"/>
      <c r="R287" s="61"/>
      <c r="S287" s="61"/>
      <c r="T287" s="61"/>
      <c r="U287" s="61"/>
    </row>
    <row r="288" spans="2:21" ht="15.75" customHeight="1" x14ac:dyDescent="0.2">
      <c r="B288" s="61"/>
      <c r="C288" s="60"/>
      <c r="D288" s="61"/>
      <c r="E288" s="61"/>
      <c r="F288" s="61"/>
      <c r="G288" s="61"/>
      <c r="H288" s="61"/>
      <c r="I288" s="61"/>
      <c r="J288" s="61"/>
      <c r="K288" s="61"/>
      <c r="L288" s="61"/>
      <c r="M288" s="61"/>
      <c r="N288" s="61"/>
      <c r="O288" s="61"/>
      <c r="P288" s="61"/>
      <c r="Q288" s="61"/>
      <c r="R288" s="61"/>
      <c r="S288" s="61"/>
      <c r="T288" s="61"/>
      <c r="U288" s="61"/>
    </row>
    <row r="289" spans="2:21" ht="15.75" customHeight="1" x14ac:dyDescent="0.2">
      <c r="B289" s="61"/>
      <c r="C289" s="60"/>
      <c r="D289" s="61"/>
      <c r="E289" s="61"/>
      <c r="F289" s="61"/>
      <c r="G289" s="61"/>
      <c r="H289" s="61"/>
      <c r="I289" s="61"/>
      <c r="J289" s="61"/>
      <c r="K289" s="61"/>
      <c r="L289" s="61"/>
      <c r="M289" s="61"/>
      <c r="N289" s="61"/>
      <c r="O289" s="61"/>
      <c r="P289" s="61"/>
      <c r="Q289" s="61"/>
      <c r="R289" s="61"/>
      <c r="S289" s="61"/>
      <c r="T289" s="61"/>
      <c r="U289" s="61"/>
    </row>
    <row r="290" spans="2:21" ht="15.75" customHeight="1" x14ac:dyDescent="0.2">
      <c r="B290" s="61"/>
      <c r="C290" s="60"/>
      <c r="D290" s="61"/>
      <c r="E290" s="61"/>
      <c r="F290" s="61"/>
      <c r="G290" s="61"/>
      <c r="H290" s="61"/>
      <c r="I290" s="61"/>
      <c r="J290" s="61"/>
      <c r="K290" s="61"/>
      <c r="L290" s="61"/>
      <c r="M290" s="61"/>
      <c r="N290" s="61"/>
      <c r="O290" s="61"/>
      <c r="P290" s="61"/>
      <c r="Q290" s="61"/>
      <c r="R290" s="61"/>
      <c r="S290" s="61"/>
      <c r="T290" s="61"/>
      <c r="U290" s="61"/>
    </row>
    <row r="291" spans="2:21" ht="15.75" customHeight="1" x14ac:dyDescent="0.2">
      <c r="B291" s="61"/>
      <c r="C291" s="60"/>
      <c r="D291" s="61"/>
      <c r="E291" s="61"/>
      <c r="F291" s="61"/>
      <c r="G291" s="61"/>
      <c r="H291" s="61"/>
      <c r="I291" s="61"/>
      <c r="J291" s="61"/>
      <c r="K291" s="61"/>
      <c r="L291" s="61"/>
      <c r="M291" s="61"/>
      <c r="N291" s="61"/>
      <c r="O291" s="61"/>
      <c r="P291" s="61"/>
      <c r="Q291" s="61"/>
      <c r="R291" s="61"/>
      <c r="S291" s="61"/>
      <c r="T291" s="61"/>
      <c r="U291" s="61"/>
    </row>
    <row r="292" spans="2:21" ht="15.75" customHeight="1" x14ac:dyDescent="0.2">
      <c r="B292" s="61"/>
      <c r="C292" s="60"/>
      <c r="D292" s="61"/>
      <c r="E292" s="61"/>
      <c r="F292" s="61"/>
      <c r="G292" s="61"/>
      <c r="H292" s="61"/>
      <c r="I292" s="61"/>
      <c r="J292" s="61"/>
      <c r="K292" s="61"/>
      <c r="L292" s="61"/>
      <c r="M292" s="61"/>
      <c r="N292" s="61"/>
      <c r="O292" s="61"/>
      <c r="P292" s="61"/>
      <c r="Q292" s="61"/>
      <c r="R292" s="61"/>
      <c r="S292" s="61"/>
      <c r="T292" s="61"/>
      <c r="U292" s="61"/>
    </row>
    <row r="293" spans="2:21" ht="15.75" customHeight="1" x14ac:dyDescent="0.2">
      <c r="B293" s="61"/>
      <c r="C293" s="60"/>
      <c r="D293" s="61"/>
      <c r="E293" s="61"/>
      <c r="F293" s="61"/>
      <c r="G293" s="61"/>
      <c r="H293" s="61"/>
      <c r="I293" s="61"/>
      <c r="J293" s="61"/>
      <c r="K293" s="61"/>
      <c r="L293" s="61"/>
      <c r="M293" s="61"/>
      <c r="N293" s="61"/>
      <c r="O293" s="61"/>
      <c r="P293" s="61"/>
      <c r="Q293" s="61"/>
      <c r="R293" s="61"/>
      <c r="S293" s="61"/>
      <c r="T293" s="61"/>
      <c r="U293" s="61"/>
    </row>
    <row r="294" spans="2:21" ht="15.75" customHeight="1" x14ac:dyDescent="0.2">
      <c r="B294" s="61"/>
      <c r="C294" s="60"/>
      <c r="D294" s="61"/>
      <c r="E294" s="61"/>
      <c r="F294" s="61"/>
      <c r="G294" s="61"/>
      <c r="H294" s="61"/>
      <c r="I294" s="61"/>
      <c r="J294" s="61"/>
      <c r="K294" s="61"/>
      <c r="L294" s="61"/>
      <c r="M294" s="61"/>
      <c r="N294" s="61"/>
      <c r="O294" s="61"/>
      <c r="P294" s="61"/>
      <c r="Q294" s="61"/>
      <c r="R294" s="61"/>
      <c r="S294" s="61"/>
      <c r="T294" s="61"/>
      <c r="U294" s="61"/>
    </row>
    <row r="295" spans="2:21" ht="15.75" customHeight="1" x14ac:dyDescent="0.2">
      <c r="B295" s="61"/>
      <c r="C295" s="60"/>
      <c r="D295" s="61"/>
      <c r="E295" s="61"/>
      <c r="F295" s="61"/>
      <c r="G295" s="61"/>
      <c r="H295" s="61"/>
      <c r="I295" s="61"/>
      <c r="J295" s="61"/>
      <c r="K295" s="61"/>
      <c r="L295" s="61"/>
      <c r="M295" s="61"/>
      <c r="N295" s="61"/>
      <c r="O295" s="61"/>
      <c r="P295" s="61"/>
      <c r="Q295" s="61"/>
      <c r="R295" s="61"/>
      <c r="S295" s="61"/>
      <c r="T295" s="61"/>
      <c r="U295" s="61"/>
    </row>
    <row r="296" spans="2:21" ht="15.75" customHeight="1" x14ac:dyDescent="0.2">
      <c r="B296" s="61"/>
      <c r="C296" s="60"/>
      <c r="D296" s="61"/>
      <c r="E296" s="61"/>
      <c r="F296" s="61"/>
      <c r="G296" s="61"/>
      <c r="H296" s="61"/>
      <c r="I296" s="61"/>
      <c r="J296" s="61"/>
      <c r="K296" s="61"/>
      <c r="L296" s="61"/>
      <c r="M296" s="61"/>
      <c r="N296" s="61"/>
      <c r="O296" s="61"/>
      <c r="P296" s="61"/>
      <c r="Q296" s="61"/>
      <c r="R296" s="61"/>
      <c r="S296" s="61"/>
      <c r="T296" s="61"/>
      <c r="U296" s="61"/>
    </row>
    <row r="297" spans="2:21" ht="15.75" customHeight="1" x14ac:dyDescent="0.2">
      <c r="B297" s="61"/>
      <c r="C297" s="60"/>
      <c r="D297" s="61"/>
      <c r="E297" s="61"/>
      <c r="F297" s="61"/>
      <c r="G297" s="61"/>
      <c r="H297" s="61"/>
      <c r="I297" s="61"/>
      <c r="J297" s="61"/>
      <c r="K297" s="61"/>
      <c r="L297" s="61"/>
      <c r="M297" s="61"/>
      <c r="N297" s="61"/>
      <c r="O297" s="61"/>
      <c r="P297" s="61"/>
      <c r="Q297" s="61"/>
      <c r="R297" s="61"/>
      <c r="S297" s="61"/>
      <c r="T297" s="61"/>
      <c r="U297" s="61"/>
    </row>
    <row r="298" spans="2:21" ht="15.75" customHeight="1" x14ac:dyDescent="0.2">
      <c r="B298" s="61"/>
      <c r="C298" s="60"/>
      <c r="D298" s="61"/>
      <c r="E298" s="61"/>
      <c r="F298" s="61"/>
      <c r="G298" s="61"/>
      <c r="H298" s="61"/>
      <c r="I298" s="61"/>
      <c r="J298" s="61"/>
      <c r="K298" s="61"/>
      <c r="L298" s="61"/>
      <c r="M298" s="61"/>
      <c r="N298" s="61"/>
      <c r="O298" s="61"/>
      <c r="P298" s="61"/>
      <c r="Q298" s="61"/>
      <c r="R298" s="61"/>
      <c r="S298" s="61"/>
      <c r="T298" s="61"/>
      <c r="U298" s="61"/>
    </row>
    <row r="299" spans="2:21" ht="15.75" customHeight="1" x14ac:dyDescent="0.2">
      <c r="B299" s="61"/>
      <c r="C299" s="60"/>
      <c r="D299" s="61"/>
      <c r="E299" s="61"/>
      <c r="F299" s="61"/>
      <c r="G299" s="61"/>
      <c r="H299" s="61"/>
      <c r="I299" s="61"/>
      <c r="J299" s="61"/>
      <c r="K299" s="61"/>
      <c r="L299" s="61"/>
      <c r="M299" s="61"/>
      <c r="N299" s="61"/>
      <c r="O299" s="61"/>
      <c r="P299" s="61"/>
      <c r="Q299" s="61"/>
      <c r="R299" s="61"/>
      <c r="S299" s="61"/>
      <c r="T299" s="61"/>
      <c r="U299" s="61"/>
    </row>
    <row r="300" spans="2:21" ht="15.75" customHeight="1" x14ac:dyDescent="0.2">
      <c r="B300" s="61"/>
      <c r="C300" s="60"/>
      <c r="D300" s="61"/>
      <c r="E300" s="61"/>
      <c r="F300" s="61"/>
      <c r="G300" s="61"/>
      <c r="H300" s="61"/>
      <c r="I300" s="61"/>
      <c r="J300" s="61"/>
      <c r="K300" s="61"/>
      <c r="L300" s="61"/>
      <c r="M300" s="61"/>
      <c r="N300" s="61"/>
      <c r="O300" s="61"/>
      <c r="P300" s="61"/>
      <c r="Q300" s="61"/>
      <c r="R300" s="61"/>
      <c r="S300" s="61"/>
      <c r="T300" s="61"/>
      <c r="U300" s="61"/>
    </row>
    <row r="301" spans="2:21" ht="15.75" customHeight="1" x14ac:dyDescent="0.2">
      <c r="B301" s="61"/>
      <c r="C301" s="60"/>
      <c r="D301" s="61"/>
      <c r="E301" s="61"/>
      <c r="F301" s="61"/>
      <c r="G301" s="61"/>
      <c r="H301" s="61"/>
      <c r="I301" s="61"/>
      <c r="J301" s="61"/>
      <c r="K301" s="61"/>
      <c r="L301" s="61"/>
      <c r="M301" s="61"/>
      <c r="N301" s="61"/>
      <c r="O301" s="61"/>
      <c r="P301" s="61"/>
      <c r="Q301" s="61"/>
      <c r="R301" s="61"/>
      <c r="S301" s="61"/>
      <c r="T301" s="61"/>
      <c r="U301" s="61"/>
    </row>
    <row r="302" spans="2:21" ht="15.75" customHeight="1" x14ac:dyDescent="0.2">
      <c r="B302" s="61"/>
      <c r="C302" s="60"/>
      <c r="D302" s="61"/>
      <c r="E302" s="61"/>
      <c r="F302" s="61"/>
      <c r="G302" s="61"/>
      <c r="H302" s="61"/>
      <c r="I302" s="61"/>
      <c r="J302" s="61"/>
      <c r="K302" s="61"/>
      <c r="L302" s="61"/>
      <c r="M302" s="61"/>
      <c r="N302" s="61"/>
      <c r="O302" s="61"/>
      <c r="P302" s="61"/>
      <c r="Q302" s="61"/>
      <c r="R302" s="61"/>
      <c r="S302" s="61"/>
      <c r="T302" s="61"/>
      <c r="U302" s="61"/>
    </row>
    <row r="303" spans="2:21" ht="15.75" customHeight="1" x14ac:dyDescent="0.2">
      <c r="B303" s="61"/>
      <c r="C303" s="60"/>
      <c r="D303" s="61"/>
      <c r="E303" s="61"/>
      <c r="F303" s="61"/>
      <c r="G303" s="61"/>
      <c r="H303" s="61"/>
      <c r="I303" s="61"/>
      <c r="J303" s="61"/>
      <c r="K303" s="61"/>
      <c r="L303" s="61"/>
      <c r="M303" s="61"/>
      <c r="N303" s="61"/>
      <c r="O303" s="61"/>
      <c r="P303" s="61"/>
      <c r="Q303" s="61"/>
      <c r="R303" s="61"/>
      <c r="S303" s="61"/>
      <c r="T303" s="61"/>
      <c r="U303" s="61"/>
    </row>
    <row r="304" spans="2:21" ht="15.75" customHeight="1" x14ac:dyDescent="0.2">
      <c r="B304" s="61"/>
      <c r="C304" s="60"/>
      <c r="D304" s="61"/>
      <c r="E304" s="61"/>
      <c r="F304" s="61"/>
      <c r="G304" s="61"/>
      <c r="H304" s="61"/>
      <c r="I304" s="61"/>
      <c r="J304" s="61"/>
      <c r="K304" s="61"/>
      <c r="L304" s="61"/>
      <c r="M304" s="61"/>
      <c r="N304" s="61"/>
      <c r="O304" s="61"/>
      <c r="P304" s="61"/>
      <c r="Q304" s="61"/>
      <c r="R304" s="61"/>
      <c r="S304" s="61"/>
      <c r="T304" s="61"/>
      <c r="U304" s="61"/>
    </row>
    <row r="305" spans="2:21" ht="15.75" customHeight="1" x14ac:dyDescent="0.2">
      <c r="B305" s="61"/>
      <c r="C305" s="60"/>
      <c r="D305" s="61"/>
      <c r="E305" s="61"/>
      <c r="F305" s="61"/>
      <c r="G305" s="61"/>
      <c r="H305" s="61"/>
      <c r="I305" s="61"/>
      <c r="J305" s="61"/>
      <c r="K305" s="61"/>
      <c r="L305" s="61"/>
      <c r="M305" s="61"/>
      <c r="N305" s="61"/>
      <c r="O305" s="61"/>
      <c r="P305" s="61"/>
      <c r="Q305" s="61"/>
      <c r="R305" s="61"/>
      <c r="S305" s="61"/>
      <c r="T305" s="61"/>
      <c r="U305" s="61"/>
    </row>
    <row r="306" spans="2:21" ht="15.75" customHeight="1" x14ac:dyDescent="0.2">
      <c r="B306" s="61"/>
      <c r="C306" s="60"/>
      <c r="D306" s="61"/>
      <c r="E306" s="61"/>
      <c r="F306" s="61"/>
      <c r="G306" s="61"/>
      <c r="H306" s="61"/>
      <c r="I306" s="61"/>
      <c r="J306" s="61"/>
      <c r="K306" s="61"/>
      <c r="L306" s="61"/>
      <c r="M306" s="61"/>
      <c r="N306" s="61"/>
      <c r="O306" s="61"/>
      <c r="P306" s="61"/>
      <c r="Q306" s="61"/>
      <c r="R306" s="61"/>
      <c r="S306" s="61"/>
      <c r="T306" s="61"/>
      <c r="U306" s="61"/>
    </row>
    <row r="307" spans="2:21" ht="15.75" customHeight="1" x14ac:dyDescent="0.2">
      <c r="B307" s="61"/>
      <c r="C307" s="60"/>
      <c r="D307" s="61"/>
      <c r="E307" s="61"/>
      <c r="F307" s="61"/>
      <c r="G307" s="61"/>
      <c r="H307" s="61"/>
      <c r="I307" s="61"/>
      <c r="J307" s="61"/>
      <c r="K307" s="61"/>
      <c r="L307" s="61"/>
      <c r="M307" s="61"/>
      <c r="N307" s="61"/>
      <c r="O307" s="61"/>
      <c r="P307" s="61"/>
      <c r="Q307" s="61"/>
      <c r="R307" s="61"/>
      <c r="S307" s="61"/>
      <c r="T307" s="61"/>
      <c r="U307" s="61"/>
    </row>
    <row r="308" spans="2:21" ht="15.75" customHeight="1" x14ac:dyDescent="0.2">
      <c r="B308" s="61"/>
      <c r="C308" s="60"/>
      <c r="D308" s="61"/>
      <c r="E308" s="61"/>
      <c r="F308" s="61"/>
      <c r="G308" s="61"/>
      <c r="H308" s="61"/>
      <c r="I308" s="61"/>
      <c r="J308" s="61"/>
      <c r="K308" s="61"/>
      <c r="L308" s="61"/>
      <c r="M308" s="61"/>
      <c r="N308" s="61"/>
      <c r="O308" s="61"/>
      <c r="P308" s="61"/>
      <c r="Q308" s="61"/>
      <c r="R308" s="61"/>
      <c r="S308" s="61"/>
      <c r="T308" s="61"/>
      <c r="U308" s="61"/>
    </row>
    <row r="309" spans="2:21" ht="15.75" customHeight="1" x14ac:dyDescent="0.2">
      <c r="B309" s="61"/>
      <c r="C309" s="60"/>
      <c r="D309" s="61"/>
      <c r="E309" s="61"/>
      <c r="F309" s="61"/>
      <c r="G309" s="61"/>
      <c r="H309" s="61"/>
      <c r="I309" s="61"/>
      <c r="J309" s="61"/>
      <c r="K309" s="61"/>
      <c r="L309" s="61"/>
      <c r="M309" s="61"/>
      <c r="N309" s="61"/>
      <c r="O309" s="61"/>
      <c r="P309" s="61"/>
      <c r="Q309" s="61"/>
      <c r="R309" s="61"/>
      <c r="S309" s="61"/>
      <c r="T309" s="61"/>
      <c r="U309" s="61"/>
    </row>
    <row r="310" spans="2:21" ht="15.75" customHeight="1" x14ac:dyDescent="0.2">
      <c r="B310" s="61"/>
      <c r="C310" s="60"/>
      <c r="D310" s="61"/>
      <c r="E310" s="61"/>
      <c r="F310" s="61"/>
      <c r="G310" s="61"/>
      <c r="H310" s="61"/>
      <c r="I310" s="61"/>
      <c r="J310" s="61"/>
      <c r="K310" s="61"/>
      <c r="L310" s="61"/>
      <c r="M310" s="61"/>
      <c r="N310" s="61"/>
      <c r="O310" s="61"/>
      <c r="P310" s="61"/>
      <c r="Q310" s="61"/>
      <c r="R310" s="61"/>
      <c r="S310" s="61"/>
      <c r="T310" s="61"/>
      <c r="U310" s="61"/>
    </row>
    <row r="311" spans="2:21" ht="15.75" customHeight="1" x14ac:dyDescent="0.2">
      <c r="B311" s="61"/>
      <c r="C311" s="60"/>
      <c r="D311" s="61"/>
      <c r="E311" s="61"/>
      <c r="F311" s="61"/>
      <c r="G311" s="61"/>
      <c r="H311" s="61"/>
      <c r="I311" s="61"/>
      <c r="J311" s="61"/>
      <c r="K311" s="61"/>
      <c r="L311" s="61"/>
      <c r="M311" s="61"/>
      <c r="N311" s="61"/>
      <c r="O311" s="61"/>
      <c r="P311" s="61"/>
      <c r="Q311" s="61"/>
      <c r="R311" s="61"/>
      <c r="S311" s="61"/>
      <c r="T311" s="61"/>
      <c r="U311" s="61"/>
    </row>
    <row r="312" spans="2:21" ht="15.75" customHeight="1" x14ac:dyDescent="0.2">
      <c r="B312" s="61"/>
      <c r="C312" s="60"/>
      <c r="D312" s="61"/>
      <c r="E312" s="61"/>
      <c r="F312" s="61"/>
      <c r="G312" s="61"/>
      <c r="H312" s="61"/>
      <c r="I312" s="61"/>
      <c r="J312" s="61"/>
      <c r="K312" s="61"/>
      <c r="L312" s="61"/>
      <c r="M312" s="61"/>
      <c r="N312" s="61"/>
      <c r="O312" s="61"/>
      <c r="P312" s="61"/>
      <c r="Q312" s="61"/>
      <c r="R312" s="61"/>
      <c r="S312" s="61"/>
      <c r="T312" s="61"/>
      <c r="U312" s="61"/>
    </row>
    <row r="313" spans="2:21" ht="15.75" customHeight="1" x14ac:dyDescent="0.2">
      <c r="B313" s="61"/>
      <c r="C313" s="60"/>
      <c r="D313" s="61"/>
      <c r="E313" s="61"/>
      <c r="F313" s="61"/>
      <c r="G313" s="61"/>
      <c r="H313" s="61"/>
      <c r="I313" s="61"/>
      <c r="J313" s="61"/>
      <c r="K313" s="61"/>
      <c r="L313" s="61"/>
      <c r="M313" s="61"/>
      <c r="N313" s="61"/>
      <c r="O313" s="61"/>
      <c r="P313" s="61"/>
      <c r="Q313" s="61"/>
      <c r="R313" s="61"/>
      <c r="S313" s="61"/>
      <c r="T313" s="61"/>
      <c r="U313" s="61"/>
    </row>
    <row r="314" spans="2:21" ht="15.75" customHeight="1" x14ac:dyDescent="0.2">
      <c r="B314" s="61"/>
      <c r="C314" s="60"/>
      <c r="D314" s="61"/>
      <c r="E314" s="61"/>
      <c r="F314" s="61"/>
      <c r="G314" s="61"/>
      <c r="H314" s="61"/>
      <c r="I314" s="61"/>
      <c r="J314" s="61"/>
      <c r="K314" s="61"/>
      <c r="L314" s="61"/>
      <c r="M314" s="61"/>
      <c r="N314" s="61"/>
      <c r="O314" s="61"/>
      <c r="P314" s="61"/>
      <c r="Q314" s="61"/>
      <c r="R314" s="61"/>
      <c r="S314" s="61"/>
      <c r="T314" s="61"/>
      <c r="U314" s="61"/>
    </row>
    <row r="315" spans="2:21" ht="15.75" customHeight="1" x14ac:dyDescent="0.2">
      <c r="B315" s="61"/>
      <c r="C315" s="60"/>
      <c r="D315" s="61"/>
      <c r="E315" s="61"/>
      <c r="F315" s="61"/>
      <c r="G315" s="61"/>
      <c r="H315" s="61"/>
      <c r="I315" s="61"/>
      <c r="J315" s="61"/>
      <c r="K315" s="61"/>
      <c r="L315" s="61"/>
      <c r="M315" s="61"/>
      <c r="N315" s="61"/>
      <c r="O315" s="61"/>
      <c r="P315" s="61"/>
      <c r="Q315" s="61"/>
      <c r="R315" s="61"/>
      <c r="S315" s="61"/>
      <c r="T315" s="61"/>
      <c r="U315" s="61"/>
    </row>
    <row r="316" spans="2:21" ht="15.75" customHeight="1" x14ac:dyDescent="0.2">
      <c r="B316" s="61"/>
      <c r="C316" s="60"/>
      <c r="D316" s="61"/>
      <c r="E316" s="61"/>
      <c r="F316" s="61"/>
      <c r="G316" s="61"/>
      <c r="H316" s="61"/>
      <c r="I316" s="61"/>
      <c r="J316" s="61"/>
      <c r="K316" s="61"/>
      <c r="L316" s="61"/>
      <c r="M316" s="61"/>
      <c r="N316" s="61"/>
      <c r="O316" s="61"/>
      <c r="P316" s="61"/>
      <c r="Q316" s="61"/>
      <c r="R316" s="61"/>
      <c r="S316" s="61"/>
      <c r="T316" s="61"/>
      <c r="U316" s="61"/>
    </row>
    <row r="317" spans="2:21" ht="15.75" customHeight="1" x14ac:dyDescent="0.2">
      <c r="B317" s="61"/>
      <c r="C317" s="60"/>
      <c r="D317" s="61"/>
      <c r="E317" s="61"/>
      <c r="F317" s="61"/>
      <c r="G317" s="61"/>
      <c r="H317" s="61"/>
      <c r="I317" s="61"/>
      <c r="J317" s="61"/>
      <c r="K317" s="61"/>
      <c r="L317" s="61"/>
      <c r="M317" s="61"/>
      <c r="N317" s="61"/>
      <c r="O317" s="61"/>
      <c r="P317" s="61"/>
      <c r="Q317" s="61"/>
      <c r="R317" s="61"/>
      <c r="S317" s="61"/>
      <c r="T317" s="61"/>
      <c r="U317" s="61"/>
    </row>
    <row r="318" spans="2:21" ht="15.75" customHeight="1" x14ac:dyDescent="0.2">
      <c r="B318" s="61"/>
      <c r="C318" s="60"/>
      <c r="D318" s="61"/>
      <c r="E318" s="61"/>
      <c r="F318" s="61"/>
      <c r="G318" s="61"/>
      <c r="H318" s="61"/>
      <c r="I318" s="61"/>
      <c r="J318" s="61"/>
      <c r="K318" s="61"/>
      <c r="L318" s="61"/>
      <c r="M318" s="61"/>
      <c r="N318" s="61"/>
      <c r="O318" s="61"/>
      <c r="P318" s="61"/>
      <c r="Q318" s="61"/>
      <c r="R318" s="61"/>
      <c r="S318" s="61"/>
      <c r="T318" s="61"/>
      <c r="U318" s="61"/>
    </row>
    <row r="319" spans="2:21" ht="15.75" customHeight="1" x14ac:dyDescent="0.2">
      <c r="B319" s="61"/>
      <c r="C319" s="60"/>
      <c r="D319" s="61"/>
      <c r="E319" s="61"/>
      <c r="F319" s="61"/>
      <c r="G319" s="61"/>
      <c r="H319" s="61"/>
      <c r="I319" s="61"/>
      <c r="J319" s="61"/>
      <c r="K319" s="61"/>
      <c r="L319" s="61"/>
      <c r="M319" s="61"/>
      <c r="N319" s="61"/>
      <c r="O319" s="61"/>
      <c r="P319" s="61"/>
      <c r="Q319" s="61"/>
      <c r="R319" s="61"/>
      <c r="S319" s="61"/>
      <c r="T319" s="61"/>
      <c r="U319" s="61"/>
    </row>
    <row r="320" spans="2:21" ht="15.75" customHeight="1" x14ac:dyDescent="0.2">
      <c r="B320" s="61"/>
      <c r="C320" s="60"/>
      <c r="D320" s="61"/>
      <c r="E320" s="61"/>
      <c r="F320" s="61"/>
      <c r="G320" s="61"/>
      <c r="H320" s="61"/>
      <c r="I320" s="61"/>
      <c r="J320" s="61"/>
      <c r="K320" s="61"/>
      <c r="L320" s="61"/>
      <c r="M320" s="61"/>
      <c r="N320" s="61"/>
      <c r="O320" s="61"/>
      <c r="P320" s="61"/>
      <c r="Q320" s="61"/>
      <c r="R320" s="61"/>
      <c r="S320" s="61"/>
      <c r="T320" s="61"/>
      <c r="U320" s="61"/>
    </row>
    <row r="321" spans="2:21" ht="15.75" customHeight="1" x14ac:dyDescent="0.2">
      <c r="B321" s="61"/>
      <c r="C321" s="60"/>
      <c r="D321" s="61"/>
      <c r="E321" s="61"/>
      <c r="F321" s="61"/>
      <c r="G321" s="61"/>
      <c r="H321" s="61"/>
      <c r="I321" s="61"/>
      <c r="J321" s="61"/>
      <c r="K321" s="61"/>
      <c r="L321" s="61"/>
      <c r="M321" s="61"/>
      <c r="N321" s="61"/>
      <c r="O321" s="61"/>
      <c r="P321" s="61"/>
      <c r="Q321" s="61"/>
      <c r="R321" s="61"/>
      <c r="S321" s="61"/>
      <c r="T321" s="61"/>
      <c r="U321" s="61"/>
    </row>
    <row r="322" spans="2:21" ht="15.75" customHeight="1" x14ac:dyDescent="0.2">
      <c r="B322" s="61"/>
      <c r="C322" s="60"/>
      <c r="D322" s="61"/>
      <c r="E322" s="61"/>
      <c r="F322" s="61"/>
      <c r="G322" s="61"/>
      <c r="H322" s="61"/>
      <c r="I322" s="61"/>
      <c r="J322" s="61"/>
      <c r="K322" s="61"/>
      <c r="L322" s="61"/>
      <c r="M322" s="61"/>
      <c r="N322" s="61"/>
      <c r="O322" s="61"/>
      <c r="P322" s="61"/>
      <c r="Q322" s="61"/>
      <c r="R322" s="61"/>
      <c r="S322" s="61"/>
      <c r="T322" s="61"/>
      <c r="U322" s="61"/>
    </row>
    <row r="323" spans="2:21" ht="15.75" customHeight="1" x14ac:dyDescent="0.2">
      <c r="B323" s="61"/>
      <c r="C323" s="60"/>
      <c r="D323" s="61"/>
      <c r="E323" s="61"/>
      <c r="F323" s="61"/>
      <c r="G323" s="61"/>
      <c r="H323" s="61"/>
      <c r="I323" s="61"/>
      <c r="J323" s="61"/>
      <c r="K323" s="61"/>
      <c r="L323" s="61"/>
      <c r="M323" s="61"/>
      <c r="N323" s="61"/>
      <c r="O323" s="61"/>
      <c r="P323" s="61"/>
      <c r="Q323" s="61"/>
      <c r="R323" s="61"/>
      <c r="S323" s="61"/>
      <c r="T323" s="61"/>
      <c r="U323" s="61"/>
    </row>
    <row r="324" spans="2:21" ht="15.75" customHeight="1" x14ac:dyDescent="0.2">
      <c r="B324" s="61"/>
      <c r="C324" s="60"/>
      <c r="D324" s="61"/>
      <c r="E324" s="61"/>
      <c r="F324" s="61"/>
      <c r="G324" s="61"/>
      <c r="H324" s="61"/>
      <c r="I324" s="61"/>
      <c r="J324" s="61"/>
      <c r="K324" s="61"/>
      <c r="L324" s="61"/>
      <c r="M324" s="61"/>
      <c r="N324" s="61"/>
      <c r="O324" s="61"/>
      <c r="P324" s="61"/>
      <c r="Q324" s="61"/>
      <c r="R324" s="61"/>
      <c r="S324" s="61"/>
      <c r="T324" s="61"/>
      <c r="U324" s="61"/>
    </row>
    <row r="325" spans="2:21" ht="15.75" customHeight="1" x14ac:dyDescent="0.2">
      <c r="B325" s="61"/>
      <c r="C325" s="60"/>
      <c r="D325" s="61"/>
      <c r="E325" s="61"/>
      <c r="F325" s="61"/>
      <c r="G325" s="61"/>
      <c r="H325" s="61"/>
      <c r="I325" s="61"/>
      <c r="J325" s="61"/>
      <c r="K325" s="61"/>
      <c r="L325" s="61"/>
      <c r="M325" s="61"/>
      <c r="N325" s="61"/>
      <c r="O325" s="61"/>
      <c r="P325" s="61"/>
      <c r="Q325" s="61"/>
      <c r="R325" s="61"/>
      <c r="S325" s="61"/>
      <c r="T325" s="61"/>
      <c r="U325" s="61"/>
    </row>
    <row r="326" spans="2:21" ht="15.75" customHeight="1" x14ac:dyDescent="0.2">
      <c r="B326" s="61"/>
      <c r="C326" s="60"/>
      <c r="D326" s="61"/>
      <c r="E326" s="61"/>
      <c r="F326" s="61"/>
      <c r="G326" s="61"/>
      <c r="H326" s="61"/>
      <c r="I326" s="61"/>
      <c r="J326" s="61"/>
      <c r="K326" s="61"/>
      <c r="L326" s="61"/>
      <c r="M326" s="61"/>
      <c r="N326" s="61"/>
      <c r="O326" s="61"/>
      <c r="P326" s="61"/>
      <c r="Q326" s="61"/>
      <c r="R326" s="61"/>
      <c r="S326" s="61"/>
      <c r="T326" s="61"/>
      <c r="U326" s="61"/>
    </row>
    <row r="327" spans="2:21" ht="15.75" customHeight="1" x14ac:dyDescent="0.2">
      <c r="B327" s="61"/>
      <c r="C327" s="60"/>
      <c r="D327" s="61"/>
      <c r="E327" s="61"/>
      <c r="F327" s="61"/>
      <c r="G327" s="61"/>
      <c r="H327" s="61"/>
      <c r="I327" s="61"/>
      <c r="J327" s="61"/>
      <c r="K327" s="61"/>
      <c r="L327" s="61"/>
      <c r="M327" s="61"/>
      <c r="N327" s="61"/>
      <c r="O327" s="61"/>
      <c r="P327" s="61"/>
      <c r="Q327" s="61"/>
      <c r="R327" s="61"/>
      <c r="S327" s="61"/>
      <c r="T327" s="61"/>
      <c r="U327" s="61"/>
    </row>
    <row r="328" spans="2:21" ht="15.75" customHeight="1" x14ac:dyDescent="0.2">
      <c r="B328" s="61"/>
      <c r="C328" s="60"/>
      <c r="D328" s="61"/>
      <c r="E328" s="61"/>
      <c r="F328" s="61"/>
      <c r="G328" s="61"/>
      <c r="H328" s="61"/>
      <c r="I328" s="61"/>
      <c r="J328" s="61"/>
      <c r="K328" s="61"/>
      <c r="L328" s="61"/>
      <c r="M328" s="61"/>
      <c r="N328" s="61"/>
      <c r="O328" s="61"/>
      <c r="P328" s="61"/>
      <c r="Q328" s="61"/>
      <c r="R328" s="61"/>
      <c r="S328" s="61"/>
      <c r="T328" s="61"/>
      <c r="U328" s="61"/>
    </row>
    <row r="329" spans="2:21" ht="15.75" customHeight="1" x14ac:dyDescent="0.2">
      <c r="B329" s="61"/>
      <c r="C329" s="60"/>
      <c r="D329" s="61"/>
      <c r="E329" s="61"/>
      <c r="F329" s="61"/>
      <c r="G329" s="61"/>
      <c r="H329" s="61"/>
      <c r="I329" s="61"/>
      <c r="J329" s="61"/>
      <c r="K329" s="61"/>
      <c r="L329" s="61"/>
      <c r="M329" s="61"/>
      <c r="N329" s="61"/>
      <c r="O329" s="61"/>
      <c r="P329" s="61"/>
      <c r="Q329" s="61"/>
      <c r="R329" s="61"/>
      <c r="S329" s="61"/>
      <c r="T329" s="61"/>
      <c r="U329" s="61"/>
    </row>
    <row r="330" spans="2:21" ht="15.75" customHeight="1" x14ac:dyDescent="0.2">
      <c r="B330" s="61"/>
      <c r="C330" s="60"/>
      <c r="D330" s="61"/>
      <c r="E330" s="61"/>
      <c r="F330" s="61"/>
      <c r="G330" s="61"/>
      <c r="H330" s="61"/>
      <c r="I330" s="61"/>
      <c r="J330" s="61"/>
      <c r="K330" s="61"/>
      <c r="L330" s="61"/>
      <c r="M330" s="61"/>
      <c r="N330" s="61"/>
      <c r="O330" s="61"/>
      <c r="P330" s="61"/>
      <c r="Q330" s="61"/>
      <c r="R330" s="61"/>
      <c r="S330" s="61"/>
      <c r="T330" s="61"/>
      <c r="U330" s="61"/>
    </row>
    <row r="331" spans="2:21" ht="15.75" customHeight="1" x14ac:dyDescent="0.2">
      <c r="B331" s="61"/>
      <c r="C331" s="60"/>
      <c r="D331" s="61"/>
      <c r="E331" s="61"/>
      <c r="F331" s="61"/>
      <c r="G331" s="61"/>
      <c r="H331" s="61"/>
      <c r="I331" s="61"/>
      <c r="J331" s="61"/>
      <c r="K331" s="61"/>
      <c r="L331" s="61"/>
      <c r="M331" s="61"/>
      <c r="N331" s="61"/>
      <c r="O331" s="61"/>
      <c r="P331" s="61"/>
      <c r="Q331" s="61"/>
      <c r="R331" s="61"/>
      <c r="S331" s="61"/>
      <c r="T331" s="61"/>
      <c r="U331" s="61"/>
    </row>
    <row r="332" spans="2:21" ht="15.75" customHeight="1" x14ac:dyDescent="0.2">
      <c r="B332" s="61"/>
      <c r="C332" s="60"/>
      <c r="D332" s="61"/>
      <c r="E332" s="61"/>
      <c r="F332" s="61"/>
      <c r="G332" s="61"/>
      <c r="H332" s="61"/>
      <c r="I332" s="61"/>
      <c r="J332" s="61"/>
      <c r="K332" s="61"/>
      <c r="L332" s="61"/>
      <c r="M332" s="61"/>
      <c r="N332" s="61"/>
      <c r="O332" s="61"/>
      <c r="P332" s="61"/>
      <c r="Q332" s="61"/>
      <c r="R332" s="61"/>
      <c r="S332" s="61"/>
      <c r="T332" s="61"/>
      <c r="U332" s="61"/>
    </row>
    <row r="333" spans="2:21" ht="15.75" customHeight="1" x14ac:dyDescent="0.2">
      <c r="B333" s="61"/>
      <c r="C333" s="60"/>
      <c r="D333" s="61"/>
      <c r="E333" s="61"/>
      <c r="F333" s="61"/>
      <c r="G333" s="61"/>
      <c r="H333" s="61"/>
      <c r="I333" s="61"/>
      <c r="J333" s="61"/>
      <c r="K333" s="61"/>
      <c r="L333" s="61"/>
      <c r="M333" s="61"/>
      <c r="N333" s="61"/>
      <c r="O333" s="61"/>
      <c r="P333" s="61"/>
      <c r="Q333" s="61"/>
      <c r="R333" s="61"/>
      <c r="S333" s="61"/>
      <c r="T333" s="61"/>
      <c r="U333" s="61"/>
    </row>
    <row r="334" spans="2:21" ht="15.75" customHeight="1" x14ac:dyDescent="0.2">
      <c r="B334" s="61"/>
      <c r="C334" s="60"/>
      <c r="D334" s="61"/>
      <c r="E334" s="61"/>
      <c r="F334" s="61"/>
      <c r="G334" s="61"/>
      <c r="H334" s="61"/>
      <c r="I334" s="61"/>
      <c r="J334" s="61"/>
      <c r="K334" s="61"/>
      <c r="L334" s="61"/>
      <c r="M334" s="61"/>
      <c r="N334" s="61"/>
      <c r="O334" s="61"/>
      <c r="P334" s="61"/>
      <c r="Q334" s="61"/>
      <c r="R334" s="61"/>
      <c r="S334" s="61"/>
      <c r="T334" s="61"/>
      <c r="U334" s="61"/>
    </row>
    <row r="335" spans="2:21" ht="15.75" customHeight="1" x14ac:dyDescent="0.2">
      <c r="B335" s="61"/>
      <c r="C335" s="60"/>
      <c r="D335" s="61"/>
      <c r="E335" s="61"/>
      <c r="F335" s="61"/>
      <c r="G335" s="61"/>
      <c r="H335" s="61"/>
      <c r="I335" s="61"/>
      <c r="J335" s="61"/>
      <c r="K335" s="61"/>
      <c r="L335" s="61"/>
      <c r="M335" s="61"/>
      <c r="N335" s="61"/>
      <c r="O335" s="61"/>
      <c r="P335" s="61"/>
      <c r="Q335" s="61"/>
      <c r="R335" s="61"/>
      <c r="S335" s="61"/>
      <c r="T335" s="61"/>
      <c r="U335" s="61"/>
    </row>
    <row r="336" spans="2:21" ht="15.75" customHeight="1" x14ac:dyDescent="0.2">
      <c r="B336" s="61"/>
      <c r="C336" s="60"/>
      <c r="D336" s="61"/>
      <c r="E336" s="61"/>
      <c r="F336" s="61"/>
      <c r="G336" s="61"/>
      <c r="H336" s="61"/>
      <c r="I336" s="61"/>
      <c r="J336" s="61"/>
      <c r="K336" s="61"/>
      <c r="L336" s="61"/>
      <c r="M336" s="61"/>
      <c r="N336" s="61"/>
      <c r="O336" s="61"/>
      <c r="P336" s="61"/>
      <c r="Q336" s="61"/>
      <c r="R336" s="61"/>
      <c r="S336" s="61"/>
      <c r="T336" s="61"/>
      <c r="U336" s="61"/>
    </row>
    <row r="337" spans="2:21" ht="15.75" customHeight="1" x14ac:dyDescent="0.2">
      <c r="B337" s="61"/>
      <c r="C337" s="60"/>
      <c r="D337" s="61"/>
      <c r="E337" s="61"/>
      <c r="F337" s="61"/>
      <c r="G337" s="61"/>
      <c r="H337" s="61"/>
      <c r="I337" s="61"/>
      <c r="J337" s="61"/>
      <c r="K337" s="61"/>
      <c r="L337" s="61"/>
      <c r="M337" s="61"/>
      <c r="N337" s="61"/>
      <c r="O337" s="61"/>
      <c r="P337" s="61"/>
      <c r="Q337" s="61"/>
      <c r="R337" s="61"/>
      <c r="S337" s="61"/>
      <c r="T337" s="61"/>
      <c r="U337" s="61"/>
    </row>
    <row r="338" spans="2:21" ht="15.75" customHeight="1" x14ac:dyDescent="0.2">
      <c r="B338" s="61"/>
      <c r="C338" s="60"/>
      <c r="D338" s="61"/>
      <c r="E338" s="61"/>
      <c r="F338" s="61"/>
      <c r="G338" s="61"/>
      <c r="H338" s="61"/>
      <c r="I338" s="61"/>
      <c r="J338" s="61"/>
      <c r="K338" s="61"/>
      <c r="L338" s="61"/>
      <c r="M338" s="61"/>
      <c r="N338" s="61"/>
      <c r="O338" s="61"/>
      <c r="P338" s="61"/>
      <c r="Q338" s="61"/>
      <c r="R338" s="61"/>
      <c r="S338" s="61"/>
      <c r="T338" s="61"/>
      <c r="U338" s="61"/>
    </row>
    <row r="339" spans="2:21" ht="15.75" customHeight="1" x14ac:dyDescent="0.2">
      <c r="B339" s="61"/>
      <c r="C339" s="60"/>
      <c r="D339" s="61"/>
      <c r="E339" s="61"/>
      <c r="F339" s="61"/>
      <c r="G339" s="61"/>
      <c r="H339" s="61"/>
      <c r="I339" s="61"/>
      <c r="J339" s="61"/>
      <c r="K339" s="61"/>
      <c r="L339" s="61"/>
      <c r="M339" s="61"/>
      <c r="N339" s="61"/>
      <c r="O339" s="61"/>
      <c r="P339" s="61"/>
      <c r="Q339" s="61"/>
      <c r="R339" s="61"/>
      <c r="S339" s="61"/>
      <c r="T339" s="61"/>
      <c r="U339" s="61"/>
    </row>
    <row r="340" spans="2:21" ht="15.75" customHeight="1" x14ac:dyDescent="0.2">
      <c r="B340" s="61"/>
      <c r="C340" s="60"/>
      <c r="D340" s="61"/>
      <c r="E340" s="61"/>
      <c r="F340" s="61"/>
      <c r="G340" s="61"/>
      <c r="H340" s="61"/>
      <c r="I340" s="61"/>
      <c r="J340" s="61"/>
      <c r="K340" s="61"/>
      <c r="L340" s="61"/>
      <c r="M340" s="61"/>
      <c r="N340" s="61"/>
      <c r="O340" s="61"/>
      <c r="P340" s="61"/>
      <c r="Q340" s="61"/>
      <c r="R340" s="61"/>
      <c r="S340" s="61"/>
      <c r="T340" s="61"/>
      <c r="U340" s="61"/>
    </row>
    <row r="341" spans="2:21" ht="15.75" customHeight="1" x14ac:dyDescent="0.2">
      <c r="B341" s="61"/>
      <c r="C341" s="60"/>
      <c r="D341" s="61"/>
      <c r="E341" s="61"/>
      <c r="F341" s="61"/>
      <c r="G341" s="61"/>
      <c r="H341" s="61"/>
      <c r="I341" s="61"/>
      <c r="J341" s="61"/>
      <c r="K341" s="61"/>
      <c r="L341" s="61"/>
      <c r="M341" s="61"/>
      <c r="N341" s="61"/>
      <c r="O341" s="61"/>
      <c r="P341" s="61"/>
      <c r="Q341" s="61"/>
      <c r="R341" s="61"/>
      <c r="S341" s="61"/>
      <c r="T341" s="61"/>
      <c r="U341" s="61"/>
    </row>
    <row r="342" spans="2:21" ht="15.75" customHeight="1" x14ac:dyDescent="0.2">
      <c r="B342" s="61"/>
      <c r="C342" s="60"/>
      <c r="D342" s="61"/>
      <c r="E342" s="61"/>
      <c r="F342" s="61"/>
      <c r="G342" s="61"/>
      <c r="H342" s="61"/>
      <c r="I342" s="61"/>
      <c r="J342" s="61"/>
      <c r="K342" s="61"/>
      <c r="L342" s="61"/>
      <c r="M342" s="61"/>
      <c r="N342" s="61"/>
      <c r="O342" s="61"/>
      <c r="P342" s="61"/>
      <c r="Q342" s="61"/>
      <c r="R342" s="61"/>
      <c r="S342" s="61"/>
      <c r="T342" s="61"/>
      <c r="U342" s="61"/>
    </row>
    <row r="343" spans="2:21" ht="15.75" customHeight="1" x14ac:dyDescent="0.2">
      <c r="B343" s="61"/>
      <c r="C343" s="60"/>
      <c r="D343" s="61"/>
      <c r="E343" s="61"/>
      <c r="F343" s="61"/>
      <c r="G343" s="61"/>
      <c r="H343" s="61"/>
      <c r="I343" s="61"/>
      <c r="J343" s="61"/>
      <c r="K343" s="61"/>
      <c r="L343" s="61"/>
      <c r="M343" s="61"/>
      <c r="N343" s="61"/>
      <c r="O343" s="61"/>
      <c r="P343" s="61"/>
      <c r="Q343" s="61"/>
      <c r="R343" s="61"/>
      <c r="S343" s="61"/>
      <c r="T343" s="61"/>
      <c r="U343" s="61"/>
    </row>
    <row r="344" spans="2:21" ht="15.75" customHeight="1" x14ac:dyDescent="0.2">
      <c r="B344" s="61"/>
      <c r="C344" s="60"/>
      <c r="D344" s="61"/>
      <c r="E344" s="61"/>
      <c r="F344" s="61"/>
      <c r="G344" s="61"/>
      <c r="H344" s="61"/>
      <c r="I344" s="61"/>
      <c r="J344" s="61"/>
      <c r="K344" s="61"/>
      <c r="L344" s="61"/>
      <c r="M344" s="61"/>
      <c r="N344" s="61"/>
      <c r="O344" s="61"/>
      <c r="P344" s="61"/>
      <c r="Q344" s="61"/>
      <c r="R344" s="61"/>
      <c r="S344" s="61"/>
      <c r="T344" s="61"/>
      <c r="U344" s="61"/>
    </row>
    <row r="345" spans="2:21" ht="15.75" customHeight="1" x14ac:dyDescent="0.2">
      <c r="B345" s="61"/>
      <c r="C345" s="60"/>
      <c r="D345" s="61"/>
      <c r="E345" s="61"/>
      <c r="F345" s="61"/>
      <c r="G345" s="61"/>
      <c r="H345" s="61"/>
      <c r="I345" s="61"/>
      <c r="J345" s="61"/>
      <c r="K345" s="61"/>
      <c r="L345" s="61"/>
      <c r="M345" s="61"/>
      <c r="N345" s="61"/>
      <c r="O345" s="61"/>
      <c r="P345" s="61"/>
      <c r="Q345" s="61"/>
      <c r="R345" s="61"/>
      <c r="S345" s="61"/>
      <c r="T345" s="61"/>
      <c r="U345" s="61"/>
    </row>
    <row r="346" spans="2:21" ht="15.75" customHeight="1" x14ac:dyDescent="0.2">
      <c r="B346" s="61"/>
      <c r="C346" s="60"/>
      <c r="D346" s="61"/>
      <c r="E346" s="61"/>
      <c r="F346" s="61"/>
      <c r="G346" s="61"/>
      <c r="H346" s="61"/>
      <c r="I346" s="61"/>
      <c r="J346" s="61"/>
      <c r="K346" s="61"/>
      <c r="L346" s="61"/>
      <c r="M346" s="61"/>
      <c r="N346" s="61"/>
      <c r="O346" s="61"/>
      <c r="P346" s="61"/>
      <c r="Q346" s="61"/>
      <c r="R346" s="61"/>
      <c r="S346" s="61"/>
      <c r="T346" s="61"/>
      <c r="U346" s="61"/>
    </row>
    <row r="347" spans="2:21" ht="15.75" customHeight="1" x14ac:dyDescent="0.2">
      <c r="B347" s="61"/>
      <c r="C347" s="60"/>
      <c r="D347" s="61"/>
      <c r="E347" s="61"/>
      <c r="F347" s="61"/>
      <c r="G347" s="61"/>
      <c r="H347" s="61"/>
      <c r="I347" s="61"/>
      <c r="J347" s="61"/>
      <c r="K347" s="61"/>
      <c r="L347" s="61"/>
      <c r="M347" s="61"/>
      <c r="N347" s="61"/>
      <c r="O347" s="61"/>
      <c r="P347" s="61"/>
      <c r="Q347" s="61"/>
      <c r="R347" s="61"/>
      <c r="S347" s="61"/>
      <c r="T347" s="61"/>
      <c r="U347" s="61"/>
    </row>
    <row r="348" spans="2:21" ht="15.75" customHeight="1" x14ac:dyDescent="0.2">
      <c r="B348" s="61"/>
      <c r="C348" s="60"/>
      <c r="D348" s="61"/>
      <c r="E348" s="61"/>
      <c r="F348" s="61"/>
      <c r="G348" s="61"/>
      <c r="H348" s="61"/>
      <c r="I348" s="61"/>
      <c r="J348" s="61"/>
      <c r="K348" s="61"/>
      <c r="L348" s="61"/>
      <c r="M348" s="61"/>
      <c r="N348" s="61"/>
      <c r="O348" s="61"/>
      <c r="P348" s="61"/>
      <c r="Q348" s="61"/>
      <c r="R348" s="61"/>
      <c r="S348" s="61"/>
      <c r="T348" s="61"/>
      <c r="U348" s="61"/>
    </row>
    <row r="349" spans="2:21" ht="15.75" customHeight="1" x14ac:dyDescent="0.2">
      <c r="B349" s="61"/>
      <c r="C349" s="60"/>
      <c r="D349" s="61"/>
      <c r="E349" s="61"/>
      <c r="F349" s="61"/>
      <c r="G349" s="61"/>
      <c r="H349" s="61"/>
      <c r="I349" s="61"/>
      <c r="J349" s="61"/>
      <c r="K349" s="61"/>
      <c r="L349" s="61"/>
      <c r="M349" s="61"/>
      <c r="N349" s="61"/>
      <c r="O349" s="61"/>
      <c r="P349" s="61"/>
      <c r="Q349" s="61"/>
      <c r="R349" s="61"/>
      <c r="S349" s="61"/>
      <c r="T349" s="61"/>
      <c r="U349" s="61"/>
    </row>
    <row r="350" spans="2:21" ht="15.75" customHeight="1" x14ac:dyDescent="0.2">
      <c r="B350" s="61"/>
      <c r="C350" s="60"/>
      <c r="D350" s="61"/>
      <c r="E350" s="61"/>
      <c r="F350" s="61"/>
      <c r="G350" s="61"/>
      <c r="H350" s="61"/>
      <c r="I350" s="61"/>
      <c r="J350" s="61"/>
      <c r="K350" s="61"/>
      <c r="L350" s="61"/>
      <c r="M350" s="61"/>
      <c r="N350" s="61"/>
      <c r="O350" s="61"/>
      <c r="P350" s="61"/>
      <c r="Q350" s="61"/>
      <c r="R350" s="61"/>
      <c r="S350" s="61"/>
      <c r="T350" s="61"/>
      <c r="U350" s="61"/>
    </row>
    <row r="351" spans="2:21" ht="15.75" customHeight="1" x14ac:dyDescent="0.2">
      <c r="B351" s="61"/>
      <c r="C351" s="60"/>
      <c r="D351" s="61"/>
      <c r="E351" s="61"/>
      <c r="F351" s="61"/>
      <c r="G351" s="61"/>
      <c r="H351" s="61"/>
      <c r="I351" s="61"/>
      <c r="J351" s="61"/>
      <c r="K351" s="61"/>
      <c r="L351" s="61"/>
      <c r="M351" s="61"/>
      <c r="N351" s="61"/>
      <c r="O351" s="61"/>
      <c r="P351" s="61"/>
      <c r="Q351" s="61"/>
      <c r="R351" s="61"/>
      <c r="S351" s="61"/>
      <c r="T351" s="61"/>
      <c r="U351" s="61"/>
    </row>
    <row r="352" spans="2:21" ht="15.75" customHeight="1" x14ac:dyDescent="0.2">
      <c r="B352" s="61"/>
      <c r="C352" s="60"/>
      <c r="D352" s="61"/>
      <c r="E352" s="61"/>
      <c r="F352" s="61"/>
      <c r="G352" s="61"/>
      <c r="H352" s="61"/>
      <c r="I352" s="61"/>
      <c r="J352" s="61"/>
      <c r="K352" s="61"/>
      <c r="L352" s="61"/>
      <c r="M352" s="61"/>
      <c r="N352" s="61"/>
      <c r="O352" s="61"/>
      <c r="P352" s="61"/>
      <c r="Q352" s="61"/>
      <c r="R352" s="61"/>
      <c r="S352" s="61"/>
      <c r="T352" s="61"/>
      <c r="U352" s="61"/>
    </row>
    <row r="353" spans="2:21" ht="15.75" customHeight="1" x14ac:dyDescent="0.2">
      <c r="B353" s="61"/>
      <c r="C353" s="60"/>
      <c r="D353" s="61"/>
      <c r="E353" s="61"/>
      <c r="F353" s="61"/>
      <c r="G353" s="61"/>
      <c r="H353" s="61"/>
      <c r="I353" s="61"/>
      <c r="J353" s="61"/>
      <c r="K353" s="61"/>
      <c r="L353" s="61"/>
      <c r="M353" s="61"/>
      <c r="N353" s="61"/>
      <c r="O353" s="61"/>
      <c r="P353" s="61"/>
      <c r="Q353" s="61"/>
      <c r="R353" s="61"/>
      <c r="S353" s="61"/>
      <c r="T353" s="61"/>
      <c r="U353" s="61"/>
    </row>
    <row r="354" spans="2:21" ht="15.75" customHeight="1" x14ac:dyDescent="0.2">
      <c r="B354" s="61"/>
      <c r="C354" s="60"/>
      <c r="D354" s="61"/>
      <c r="E354" s="61"/>
      <c r="F354" s="61"/>
      <c r="G354" s="61"/>
      <c r="H354" s="61"/>
      <c r="I354" s="61"/>
      <c r="J354" s="61"/>
      <c r="K354" s="61"/>
      <c r="L354" s="61"/>
      <c r="M354" s="61"/>
      <c r="N354" s="61"/>
      <c r="O354" s="61"/>
      <c r="P354" s="61"/>
      <c r="Q354" s="61"/>
      <c r="R354" s="61"/>
      <c r="S354" s="61"/>
      <c r="T354" s="61"/>
      <c r="U354" s="61"/>
    </row>
    <row r="355" spans="2:21" ht="15.75" customHeight="1" x14ac:dyDescent="0.2">
      <c r="B355" s="61"/>
      <c r="C355" s="60"/>
      <c r="D355" s="61"/>
      <c r="E355" s="61"/>
      <c r="F355" s="61"/>
      <c r="G355" s="61"/>
      <c r="H355" s="61"/>
      <c r="I355" s="61"/>
      <c r="J355" s="61"/>
      <c r="K355" s="61"/>
      <c r="L355" s="61"/>
      <c r="M355" s="61"/>
      <c r="N355" s="61"/>
      <c r="O355" s="61"/>
      <c r="P355" s="61"/>
      <c r="Q355" s="61"/>
      <c r="R355" s="61"/>
      <c r="S355" s="61"/>
      <c r="T355" s="61"/>
      <c r="U355" s="61"/>
    </row>
    <row r="356" spans="2:21" ht="15.75" customHeight="1" x14ac:dyDescent="0.2">
      <c r="B356" s="61"/>
      <c r="C356" s="60"/>
      <c r="D356" s="61"/>
      <c r="E356" s="61"/>
      <c r="F356" s="61"/>
      <c r="G356" s="61"/>
      <c r="H356" s="61"/>
      <c r="I356" s="61"/>
      <c r="J356" s="61"/>
      <c r="K356" s="61"/>
      <c r="L356" s="61"/>
      <c r="M356" s="61"/>
      <c r="N356" s="61"/>
      <c r="O356" s="61"/>
      <c r="P356" s="61"/>
      <c r="Q356" s="61"/>
      <c r="R356" s="61"/>
      <c r="S356" s="61"/>
      <c r="T356" s="61"/>
      <c r="U356" s="61"/>
    </row>
    <row r="357" spans="2:21" ht="15.75" customHeight="1" x14ac:dyDescent="0.2">
      <c r="B357" s="61"/>
      <c r="C357" s="60"/>
      <c r="D357" s="61"/>
      <c r="E357" s="61"/>
      <c r="F357" s="61"/>
      <c r="G357" s="61"/>
      <c r="H357" s="61"/>
      <c r="I357" s="61"/>
      <c r="J357" s="61"/>
      <c r="K357" s="61"/>
      <c r="L357" s="61"/>
      <c r="M357" s="61"/>
      <c r="N357" s="61"/>
      <c r="O357" s="61"/>
      <c r="P357" s="61"/>
      <c r="Q357" s="61"/>
      <c r="R357" s="61"/>
      <c r="S357" s="61"/>
      <c r="T357" s="61"/>
      <c r="U357" s="61"/>
    </row>
    <row r="358" spans="2:21" ht="15.75" customHeight="1" x14ac:dyDescent="0.2">
      <c r="B358" s="61"/>
      <c r="C358" s="60"/>
      <c r="D358" s="61"/>
      <c r="E358" s="61"/>
      <c r="F358" s="61"/>
      <c r="G358" s="61"/>
      <c r="H358" s="61"/>
      <c r="I358" s="61"/>
      <c r="J358" s="61"/>
      <c r="K358" s="61"/>
      <c r="L358" s="61"/>
      <c r="M358" s="61"/>
      <c r="N358" s="61"/>
      <c r="O358" s="61"/>
      <c r="P358" s="61"/>
      <c r="Q358" s="61"/>
      <c r="R358" s="61"/>
      <c r="S358" s="61"/>
      <c r="T358" s="61"/>
      <c r="U358" s="61"/>
    </row>
    <row r="359" spans="2:21" ht="15.75" customHeight="1" x14ac:dyDescent="0.2">
      <c r="B359" s="61"/>
      <c r="C359" s="60"/>
      <c r="D359" s="61"/>
      <c r="E359" s="61"/>
      <c r="F359" s="61"/>
      <c r="G359" s="61"/>
      <c r="H359" s="61"/>
      <c r="I359" s="61"/>
      <c r="J359" s="61"/>
      <c r="K359" s="61"/>
      <c r="L359" s="61"/>
      <c r="M359" s="61"/>
      <c r="N359" s="61"/>
      <c r="O359" s="61"/>
      <c r="P359" s="61"/>
      <c r="Q359" s="61"/>
      <c r="R359" s="61"/>
      <c r="S359" s="61"/>
      <c r="T359" s="61"/>
      <c r="U359" s="61"/>
    </row>
    <row r="360" spans="2:21" ht="15.75" customHeight="1" x14ac:dyDescent="0.2">
      <c r="B360" s="61"/>
      <c r="C360" s="60"/>
      <c r="D360" s="61"/>
      <c r="E360" s="61"/>
      <c r="F360" s="61"/>
      <c r="G360" s="61"/>
      <c r="H360" s="61"/>
      <c r="I360" s="61"/>
      <c r="J360" s="61"/>
      <c r="K360" s="61"/>
      <c r="L360" s="61"/>
      <c r="M360" s="61"/>
      <c r="N360" s="61"/>
      <c r="O360" s="61"/>
      <c r="P360" s="61"/>
      <c r="Q360" s="61"/>
      <c r="R360" s="61"/>
      <c r="S360" s="61"/>
      <c r="T360" s="61"/>
      <c r="U360" s="61"/>
    </row>
    <row r="361" spans="2:21" ht="15.75" customHeight="1" x14ac:dyDescent="0.2">
      <c r="B361" s="61"/>
      <c r="C361" s="60"/>
      <c r="D361" s="61"/>
      <c r="E361" s="61"/>
      <c r="F361" s="61"/>
      <c r="G361" s="61"/>
      <c r="H361" s="61"/>
      <c r="I361" s="61"/>
      <c r="J361" s="61"/>
      <c r="K361" s="61"/>
      <c r="L361" s="61"/>
      <c r="M361" s="61"/>
      <c r="N361" s="61"/>
      <c r="O361" s="61"/>
      <c r="P361" s="61"/>
      <c r="Q361" s="61"/>
      <c r="R361" s="61"/>
      <c r="S361" s="61"/>
      <c r="T361" s="61"/>
      <c r="U361" s="61"/>
    </row>
    <row r="362" spans="2:21" ht="15.75" customHeight="1" x14ac:dyDescent="0.2">
      <c r="B362" s="61"/>
      <c r="C362" s="60"/>
      <c r="D362" s="61"/>
      <c r="E362" s="61"/>
      <c r="F362" s="61"/>
      <c r="G362" s="61"/>
      <c r="H362" s="61"/>
      <c r="I362" s="61"/>
      <c r="J362" s="61"/>
      <c r="K362" s="61"/>
      <c r="L362" s="61"/>
      <c r="M362" s="61"/>
      <c r="N362" s="61"/>
      <c r="O362" s="61"/>
      <c r="P362" s="61"/>
      <c r="Q362" s="61"/>
      <c r="R362" s="61"/>
      <c r="S362" s="61"/>
      <c r="T362" s="61"/>
      <c r="U362" s="61"/>
    </row>
    <row r="363" spans="2:21" ht="15.75" customHeight="1" x14ac:dyDescent="0.2">
      <c r="B363" s="61"/>
      <c r="C363" s="60"/>
      <c r="D363" s="61"/>
      <c r="E363" s="61"/>
      <c r="F363" s="61"/>
      <c r="G363" s="61"/>
      <c r="H363" s="61"/>
      <c r="I363" s="61"/>
      <c r="J363" s="61"/>
      <c r="K363" s="61"/>
      <c r="L363" s="61"/>
      <c r="M363" s="61"/>
      <c r="N363" s="61"/>
      <c r="O363" s="61"/>
      <c r="P363" s="61"/>
      <c r="Q363" s="61"/>
      <c r="R363" s="61"/>
      <c r="S363" s="61"/>
      <c r="T363" s="61"/>
      <c r="U363" s="61"/>
    </row>
    <row r="364" spans="2:21" ht="15.75" customHeight="1" x14ac:dyDescent="0.2">
      <c r="B364" s="61"/>
      <c r="C364" s="60"/>
      <c r="D364" s="61"/>
      <c r="E364" s="61"/>
      <c r="F364" s="61"/>
      <c r="G364" s="61"/>
      <c r="H364" s="61"/>
      <c r="I364" s="61"/>
      <c r="J364" s="61"/>
      <c r="K364" s="61"/>
      <c r="L364" s="61"/>
      <c r="M364" s="61"/>
      <c r="N364" s="61"/>
      <c r="O364" s="61"/>
      <c r="P364" s="61"/>
      <c r="Q364" s="61"/>
      <c r="R364" s="61"/>
      <c r="S364" s="61"/>
      <c r="T364" s="61"/>
      <c r="U364" s="61"/>
    </row>
    <row r="365" spans="2:21" ht="15.75" customHeight="1" x14ac:dyDescent="0.2">
      <c r="B365" s="61"/>
      <c r="C365" s="60"/>
      <c r="D365" s="61"/>
      <c r="E365" s="61"/>
      <c r="F365" s="61"/>
      <c r="G365" s="61"/>
      <c r="H365" s="61"/>
      <c r="I365" s="61"/>
      <c r="J365" s="61"/>
      <c r="K365" s="61"/>
      <c r="L365" s="61"/>
      <c r="M365" s="61"/>
      <c r="N365" s="61"/>
      <c r="O365" s="61"/>
      <c r="P365" s="61"/>
      <c r="Q365" s="61"/>
      <c r="R365" s="61"/>
      <c r="S365" s="61"/>
      <c r="T365" s="61"/>
      <c r="U365" s="61"/>
    </row>
    <row r="366" spans="2:21" ht="15.75" customHeight="1" x14ac:dyDescent="0.2">
      <c r="B366" s="61"/>
      <c r="C366" s="60"/>
      <c r="D366" s="61"/>
      <c r="E366" s="61"/>
      <c r="F366" s="61"/>
      <c r="G366" s="61"/>
      <c r="H366" s="61"/>
      <c r="I366" s="61"/>
      <c r="J366" s="61"/>
      <c r="K366" s="61"/>
      <c r="L366" s="61"/>
      <c r="M366" s="61"/>
      <c r="N366" s="61"/>
      <c r="O366" s="61"/>
      <c r="P366" s="61"/>
      <c r="Q366" s="61"/>
      <c r="R366" s="61"/>
      <c r="S366" s="61"/>
      <c r="T366" s="61"/>
      <c r="U366" s="61"/>
    </row>
    <row r="367" spans="2:21" ht="15.75" customHeight="1" x14ac:dyDescent="0.2">
      <c r="B367" s="61"/>
      <c r="C367" s="60"/>
      <c r="D367" s="61"/>
      <c r="E367" s="61"/>
      <c r="F367" s="61"/>
      <c r="G367" s="61"/>
      <c r="H367" s="61"/>
      <c r="I367" s="61"/>
      <c r="J367" s="61"/>
      <c r="K367" s="61"/>
      <c r="L367" s="61"/>
      <c r="M367" s="61"/>
      <c r="N367" s="61"/>
      <c r="O367" s="61"/>
      <c r="P367" s="61"/>
      <c r="Q367" s="61"/>
      <c r="R367" s="61"/>
      <c r="S367" s="61"/>
      <c r="T367" s="61"/>
      <c r="U367" s="61"/>
    </row>
    <row r="368" spans="2:21" ht="15.75" customHeight="1" x14ac:dyDescent="0.2">
      <c r="B368" s="61"/>
      <c r="C368" s="60"/>
      <c r="D368" s="61"/>
      <c r="E368" s="61"/>
      <c r="F368" s="61"/>
      <c r="G368" s="61"/>
      <c r="H368" s="61"/>
      <c r="I368" s="61"/>
      <c r="J368" s="61"/>
      <c r="K368" s="61"/>
      <c r="L368" s="61"/>
      <c r="M368" s="61"/>
      <c r="N368" s="61"/>
      <c r="O368" s="61"/>
      <c r="P368" s="61"/>
      <c r="Q368" s="61"/>
      <c r="R368" s="61"/>
      <c r="S368" s="61"/>
      <c r="T368" s="61"/>
      <c r="U368" s="61"/>
    </row>
    <row r="369" spans="2:21" ht="15.75" customHeight="1" x14ac:dyDescent="0.2">
      <c r="B369" s="61"/>
      <c r="C369" s="60"/>
      <c r="D369" s="61"/>
      <c r="E369" s="61"/>
      <c r="F369" s="61"/>
      <c r="G369" s="61"/>
      <c r="H369" s="61"/>
      <c r="I369" s="61"/>
      <c r="J369" s="61"/>
      <c r="K369" s="61"/>
      <c r="L369" s="61"/>
      <c r="M369" s="61"/>
      <c r="N369" s="61"/>
      <c r="O369" s="61"/>
      <c r="P369" s="61"/>
      <c r="Q369" s="61"/>
      <c r="R369" s="61"/>
      <c r="S369" s="61"/>
      <c r="T369" s="61"/>
      <c r="U369" s="61"/>
    </row>
    <row r="370" spans="2:21" ht="15.75" customHeight="1" x14ac:dyDescent="0.2">
      <c r="B370" s="61"/>
      <c r="C370" s="60"/>
      <c r="D370" s="61"/>
      <c r="E370" s="61"/>
      <c r="F370" s="61"/>
      <c r="G370" s="61"/>
      <c r="H370" s="61"/>
      <c r="I370" s="61"/>
      <c r="J370" s="61"/>
      <c r="K370" s="61"/>
      <c r="L370" s="61"/>
      <c r="M370" s="61"/>
      <c r="N370" s="61"/>
      <c r="O370" s="61"/>
      <c r="P370" s="61"/>
      <c r="Q370" s="61"/>
      <c r="R370" s="61"/>
      <c r="S370" s="61"/>
      <c r="T370" s="61"/>
      <c r="U370" s="61"/>
    </row>
    <row r="371" spans="2:21" ht="15.75" customHeight="1" x14ac:dyDescent="0.2">
      <c r="B371" s="61"/>
      <c r="C371" s="60"/>
      <c r="D371" s="61"/>
      <c r="E371" s="61"/>
      <c r="F371" s="61"/>
      <c r="G371" s="61"/>
      <c r="H371" s="61"/>
      <c r="I371" s="61"/>
      <c r="J371" s="61"/>
      <c r="K371" s="61"/>
      <c r="L371" s="61"/>
      <c r="M371" s="61"/>
      <c r="N371" s="61"/>
      <c r="O371" s="61"/>
      <c r="P371" s="61"/>
      <c r="Q371" s="61"/>
      <c r="R371" s="61"/>
      <c r="S371" s="61"/>
      <c r="T371" s="61"/>
      <c r="U371" s="61"/>
    </row>
    <row r="372" spans="2:21" ht="15.75" customHeight="1" x14ac:dyDescent="0.2">
      <c r="B372" s="61"/>
      <c r="C372" s="60"/>
      <c r="D372" s="61"/>
      <c r="E372" s="61"/>
      <c r="F372" s="61"/>
      <c r="G372" s="61"/>
      <c r="H372" s="61"/>
      <c r="I372" s="61"/>
      <c r="J372" s="61"/>
      <c r="K372" s="61"/>
      <c r="L372" s="61"/>
      <c r="M372" s="61"/>
      <c r="N372" s="61"/>
      <c r="O372" s="61"/>
      <c r="P372" s="61"/>
      <c r="Q372" s="61"/>
      <c r="R372" s="61"/>
      <c r="S372" s="61"/>
      <c r="T372" s="61"/>
      <c r="U372" s="61"/>
    </row>
    <row r="373" spans="2:21" ht="15.75" customHeight="1" x14ac:dyDescent="0.2">
      <c r="B373" s="61"/>
      <c r="C373" s="60"/>
      <c r="D373" s="61"/>
      <c r="E373" s="61"/>
      <c r="F373" s="61"/>
      <c r="G373" s="61"/>
      <c r="H373" s="61"/>
      <c r="I373" s="61"/>
      <c r="J373" s="61"/>
      <c r="K373" s="61"/>
      <c r="L373" s="61"/>
      <c r="M373" s="61"/>
      <c r="N373" s="61"/>
      <c r="O373" s="61"/>
      <c r="P373" s="61"/>
      <c r="Q373" s="61"/>
      <c r="R373" s="61"/>
      <c r="S373" s="61"/>
      <c r="T373" s="61"/>
      <c r="U373" s="61"/>
    </row>
    <row r="374" spans="2:21" ht="15.75" customHeight="1" x14ac:dyDescent="0.2">
      <c r="B374" s="61"/>
      <c r="C374" s="60"/>
      <c r="D374" s="61"/>
      <c r="E374" s="61"/>
      <c r="F374" s="61"/>
      <c r="G374" s="61"/>
      <c r="H374" s="61"/>
      <c r="I374" s="61"/>
      <c r="J374" s="61"/>
      <c r="K374" s="61"/>
      <c r="L374" s="61"/>
      <c r="M374" s="61"/>
      <c r="N374" s="61"/>
      <c r="O374" s="61"/>
      <c r="P374" s="61"/>
      <c r="Q374" s="61"/>
      <c r="R374" s="61"/>
      <c r="S374" s="61"/>
      <c r="T374" s="61"/>
      <c r="U374" s="61"/>
    </row>
    <row r="375" spans="2:21" ht="15.75" customHeight="1" x14ac:dyDescent="0.2">
      <c r="B375" s="61"/>
      <c r="C375" s="60"/>
      <c r="D375" s="61"/>
      <c r="E375" s="61"/>
      <c r="F375" s="61"/>
      <c r="G375" s="61"/>
      <c r="H375" s="61"/>
      <c r="I375" s="61"/>
      <c r="J375" s="61"/>
      <c r="K375" s="61"/>
      <c r="L375" s="61"/>
      <c r="M375" s="61"/>
      <c r="N375" s="61"/>
      <c r="O375" s="61"/>
      <c r="P375" s="61"/>
      <c r="Q375" s="61"/>
      <c r="R375" s="61"/>
      <c r="S375" s="61"/>
      <c r="T375" s="61"/>
      <c r="U375" s="61"/>
    </row>
    <row r="376" spans="2:21" ht="15.75" customHeight="1" x14ac:dyDescent="0.2">
      <c r="B376" s="61"/>
      <c r="C376" s="60"/>
      <c r="D376" s="61"/>
      <c r="E376" s="61"/>
      <c r="F376" s="61"/>
      <c r="G376" s="61"/>
      <c r="H376" s="61"/>
      <c r="I376" s="61"/>
      <c r="J376" s="61"/>
      <c r="K376" s="61"/>
      <c r="L376" s="61"/>
      <c r="M376" s="61"/>
      <c r="N376" s="61"/>
      <c r="O376" s="61"/>
      <c r="P376" s="61"/>
      <c r="Q376" s="61"/>
      <c r="R376" s="61"/>
      <c r="S376" s="61"/>
      <c r="T376" s="61"/>
      <c r="U376" s="61"/>
    </row>
    <row r="377" spans="2:21" ht="15.75" customHeight="1" x14ac:dyDescent="0.2">
      <c r="B377" s="61"/>
      <c r="C377" s="60"/>
      <c r="D377" s="61"/>
      <c r="E377" s="61"/>
      <c r="F377" s="61"/>
      <c r="G377" s="61"/>
      <c r="H377" s="61"/>
      <c r="I377" s="61"/>
      <c r="J377" s="61"/>
      <c r="K377" s="61"/>
      <c r="L377" s="61"/>
      <c r="M377" s="61"/>
      <c r="N377" s="61"/>
      <c r="O377" s="61"/>
      <c r="P377" s="61"/>
      <c r="Q377" s="61"/>
      <c r="R377" s="61"/>
      <c r="S377" s="61"/>
      <c r="T377" s="61"/>
      <c r="U377" s="61"/>
    </row>
    <row r="378" spans="2:21" ht="15.75" customHeight="1" x14ac:dyDescent="0.2">
      <c r="B378" s="61"/>
      <c r="C378" s="60"/>
      <c r="D378" s="61"/>
      <c r="E378" s="61"/>
      <c r="F378" s="61"/>
      <c r="G378" s="61"/>
      <c r="H378" s="61"/>
      <c r="I378" s="61"/>
      <c r="J378" s="61"/>
      <c r="K378" s="61"/>
      <c r="L378" s="61"/>
      <c r="M378" s="61"/>
      <c r="N378" s="61"/>
      <c r="O378" s="61"/>
      <c r="P378" s="61"/>
      <c r="Q378" s="61"/>
      <c r="R378" s="61"/>
      <c r="S378" s="61"/>
      <c r="T378" s="61"/>
      <c r="U378" s="61"/>
    </row>
    <row r="379" spans="2:21" ht="15.75" customHeight="1" x14ac:dyDescent="0.2">
      <c r="B379" s="61"/>
      <c r="C379" s="60"/>
      <c r="D379" s="61"/>
      <c r="E379" s="61"/>
      <c r="F379" s="61"/>
      <c r="G379" s="61"/>
      <c r="H379" s="61"/>
      <c r="I379" s="61"/>
      <c r="J379" s="61"/>
      <c r="K379" s="61"/>
      <c r="L379" s="61"/>
      <c r="M379" s="61"/>
      <c r="N379" s="61"/>
      <c r="O379" s="61"/>
      <c r="P379" s="61"/>
      <c r="Q379" s="61"/>
      <c r="R379" s="61"/>
      <c r="S379" s="61"/>
      <c r="T379" s="61"/>
      <c r="U379" s="61"/>
    </row>
    <row r="380" spans="2:21" ht="15.75" customHeight="1" x14ac:dyDescent="0.2">
      <c r="B380" s="61"/>
      <c r="C380" s="60"/>
      <c r="D380" s="61"/>
      <c r="E380" s="61"/>
      <c r="F380" s="61"/>
      <c r="G380" s="61"/>
      <c r="H380" s="61"/>
      <c r="I380" s="61"/>
      <c r="J380" s="61"/>
      <c r="K380" s="61"/>
      <c r="L380" s="61"/>
      <c r="M380" s="61"/>
      <c r="N380" s="61"/>
      <c r="O380" s="61"/>
      <c r="P380" s="61"/>
      <c r="Q380" s="61"/>
      <c r="R380" s="61"/>
      <c r="S380" s="61"/>
      <c r="T380" s="61"/>
      <c r="U380" s="61"/>
    </row>
    <row r="381" spans="2:21" ht="15.75" customHeight="1" x14ac:dyDescent="0.2">
      <c r="B381" s="61"/>
      <c r="C381" s="60"/>
      <c r="D381" s="61"/>
      <c r="E381" s="61"/>
      <c r="F381" s="61"/>
      <c r="G381" s="61"/>
      <c r="H381" s="61"/>
      <c r="I381" s="61"/>
      <c r="J381" s="61"/>
      <c r="K381" s="61"/>
      <c r="L381" s="61"/>
      <c r="M381" s="61"/>
      <c r="N381" s="61"/>
      <c r="O381" s="61"/>
      <c r="P381" s="61"/>
      <c r="Q381" s="61"/>
      <c r="R381" s="61"/>
      <c r="S381" s="61"/>
      <c r="T381" s="61"/>
      <c r="U381" s="61"/>
    </row>
    <row r="382" spans="2:21" ht="15.75" customHeight="1" x14ac:dyDescent="0.2">
      <c r="B382" s="61"/>
      <c r="C382" s="60"/>
      <c r="D382" s="61"/>
      <c r="E382" s="61"/>
      <c r="F382" s="61"/>
      <c r="G382" s="61"/>
      <c r="H382" s="61"/>
      <c r="I382" s="61"/>
      <c r="J382" s="61"/>
      <c r="K382" s="61"/>
      <c r="L382" s="61"/>
      <c r="M382" s="61"/>
      <c r="N382" s="61"/>
      <c r="O382" s="61"/>
      <c r="P382" s="61"/>
      <c r="Q382" s="61"/>
      <c r="R382" s="61"/>
      <c r="S382" s="61"/>
      <c r="T382" s="61"/>
      <c r="U382" s="61"/>
    </row>
    <row r="383" spans="2:21" ht="15.75" customHeight="1" x14ac:dyDescent="0.2">
      <c r="B383" s="61"/>
      <c r="C383" s="60"/>
      <c r="D383" s="61"/>
      <c r="E383" s="61"/>
      <c r="F383" s="61"/>
      <c r="G383" s="61"/>
      <c r="H383" s="61"/>
      <c r="I383" s="61"/>
      <c r="J383" s="61"/>
      <c r="K383" s="61"/>
      <c r="L383" s="61"/>
      <c r="M383" s="61"/>
      <c r="N383" s="61"/>
      <c r="O383" s="61"/>
      <c r="P383" s="61"/>
      <c r="Q383" s="61"/>
      <c r="R383" s="61"/>
      <c r="S383" s="61"/>
      <c r="T383" s="61"/>
      <c r="U383" s="61"/>
    </row>
    <row r="384" spans="2:21" ht="15.75" customHeight="1" x14ac:dyDescent="0.2">
      <c r="B384" s="61"/>
      <c r="C384" s="60"/>
      <c r="D384" s="61"/>
      <c r="E384" s="61"/>
      <c r="F384" s="61"/>
      <c r="G384" s="61"/>
      <c r="H384" s="61"/>
      <c r="I384" s="61"/>
      <c r="J384" s="61"/>
      <c r="K384" s="61"/>
      <c r="L384" s="61"/>
      <c r="M384" s="61"/>
      <c r="N384" s="61"/>
      <c r="O384" s="61"/>
      <c r="P384" s="61"/>
      <c r="Q384" s="61"/>
      <c r="R384" s="61"/>
      <c r="S384" s="61"/>
      <c r="T384" s="61"/>
      <c r="U384" s="61"/>
    </row>
    <row r="385" spans="2:21" ht="15.75" customHeight="1" x14ac:dyDescent="0.2">
      <c r="B385" s="61"/>
      <c r="C385" s="60"/>
      <c r="D385" s="61"/>
      <c r="E385" s="61"/>
      <c r="F385" s="61"/>
      <c r="G385" s="61"/>
      <c r="H385" s="61"/>
      <c r="I385" s="61"/>
      <c r="J385" s="61"/>
      <c r="K385" s="61"/>
      <c r="L385" s="61"/>
      <c r="M385" s="61"/>
      <c r="N385" s="61"/>
      <c r="O385" s="61"/>
      <c r="P385" s="61"/>
      <c r="Q385" s="61"/>
      <c r="R385" s="61"/>
      <c r="S385" s="61"/>
      <c r="T385" s="61"/>
      <c r="U385" s="61"/>
    </row>
    <row r="386" spans="2:21" ht="15.75" customHeight="1" x14ac:dyDescent="0.2">
      <c r="B386" s="61"/>
      <c r="C386" s="60"/>
      <c r="D386" s="61"/>
      <c r="E386" s="61"/>
      <c r="F386" s="61"/>
      <c r="G386" s="61"/>
      <c r="H386" s="61"/>
      <c r="I386" s="61"/>
      <c r="J386" s="61"/>
      <c r="K386" s="61"/>
      <c r="L386" s="61"/>
      <c r="M386" s="61"/>
      <c r="N386" s="61"/>
      <c r="O386" s="61"/>
      <c r="P386" s="61"/>
      <c r="Q386" s="61"/>
      <c r="R386" s="61"/>
      <c r="S386" s="61"/>
      <c r="T386" s="61"/>
      <c r="U386" s="61"/>
    </row>
    <row r="387" spans="2:21" ht="15.75" customHeight="1" x14ac:dyDescent="0.2">
      <c r="B387" s="61"/>
      <c r="C387" s="60"/>
      <c r="D387" s="61"/>
      <c r="E387" s="61"/>
      <c r="F387" s="61"/>
      <c r="G387" s="61"/>
      <c r="H387" s="61"/>
      <c r="I387" s="61"/>
      <c r="J387" s="61"/>
      <c r="K387" s="61"/>
      <c r="L387" s="61"/>
      <c r="M387" s="61"/>
      <c r="N387" s="61"/>
      <c r="O387" s="61"/>
      <c r="P387" s="61"/>
      <c r="Q387" s="61"/>
      <c r="R387" s="61"/>
      <c r="S387" s="61"/>
      <c r="T387" s="61"/>
      <c r="U387" s="61"/>
    </row>
    <row r="388" spans="2:21" ht="15.75" customHeight="1" x14ac:dyDescent="0.2">
      <c r="B388" s="61"/>
      <c r="C388" s="60"/>
      <c r="D388" s="61"/>
      <c r="E388" s="61"/>
      <c r="F388" s="61"/>
      <c r="G388" s="61"/>
      <c r="H388" s="61"/>
      <c r="I388" s="61"/>
      <c r="J388" s="61"/>
      <c r="K388" s="61"/>
      <c r="L388" s="61"/>
      <c r="M388" s="61"/>
      <c r="N388" s="61"/>
      <c r="O388" s="61"/>
      <c r="P388" s="61"/>
      <c r="Q388" s="61"/>
      <c r="R388" s="61"/>
      <c r="S388" s="61"/>
      <c r="T388" s="61"/>
      <c r="U388" s="61"/>
    </row>
    <row r="389" spans="2:21" ht="15.75" customHeight="1" x14ac:dyDescent="0.2">
      <c r="B389" s="61"/>
      <c r="C389" s="60"/>
      <c r="D389" s="61"/>
      <c r="E389" s="61"/>
      <c r="F389" s="61"/>
      <c r="G389" s="61"/>
      <c r="H389" s="61"/>
      <c r="I389" s="61"/>
      <c r="J389" s="61"/>
      <c r="K389" s="61"/>
      <c r="L389" s="61"/>
      <c r="M389" s="61"/>
      <c r="N389" s="61"/>
      <c r="O389" s="61"/>
      <c r="P389" s="61"/>
      <c r="Q389" s="61"/>
      <c r="R389" s="61"/>
      <c r="S389" s="61"/>
      <c r="T389" s="61"/>
      <c r="U389" s="61"/>
    </row>
    <row r="390" spans="2:21" ht="15.75" customHeight="1" x14ac:dyDescent="0.2">
      <c r="B390" s="61"/>
      <c r="C390" s="60"/>
      <c r="D390" s="61"/>
      <c r="E390" s="61"/>
      <c r="F390" s="61"/>
      <c r="G390" s="61"/>
      <c r="H390" s="61"/>
      <c r="I390" s="61"/>
      <c r="J390" s="61"/>
      <c r="K390" s="61"/>
      <c r="L390" s="61"/>
      <c r="M390" s="61"/>
      <c r="N390" s="61"/>
      <c r="O390" s="61"/>
      <c r="P390" s="61"/>
      <c r="Q390" s="61"/>
      <c r="R390" s="61"/>
      <c r="S390" s="61"/>
      <c r="T390" s="61"/>
      <c r="U390" s="61"/>
    </row>
    <row r="391" spans="2:21" ht="15.75" customHeight="1" x14ac:dyDescent="0.2">
      <c r="B391" s="61"/>
      <c r="C391" s="60"/>
      <c r="D391" s="61"/>
      <c r="E391" s="61"/>
      <c r="F391" s="61"/>
      <c r="G391" s="61"/>
      <c r="H391" s="61"/>
      <c r="I391" s="61"/>
      <c r="J391" s="61"/>
      <c r="K391" s="61"/>
      <c r="L391" s="61"/>
      <c r="M391" s="61"/>
      <c r="N391" s="61"/>
      <c r="O391" s="61"/>
      <c r="P391" s="61"/>
      <c r="Q391" s="61"/>
      <c r="R391" s="61"/>
      <c r="S391" s="61"/>
      <c r="T391" s="61"/>
      <c r="U391" s="61"/>
    </row>
    <row r="392" spans="2:21" ht="15.75" customHeight="1" x14ac:dyDescent="0.2">
      <c r="B392" s="61"/>
      <c r="C392" s="60"/>
      <c r="D392" s="61"/>
      <c r="E392" s="61"/>
      <c r="F392" s="61"/>
      <c r="G392" s="61"/>
      <c r="H392" s="61"/>
      <c r="I392" s="61"/>
      <c r="J392" s="61"/>
      <c r="K392" s="61"/>
      <c r="L392" s="61"/>
      <c r="M392" s="61"/>
      <c r="N392" s="61"/>
      <c r="O392" s="61"/>
      <c r="P392" s="61"/>
      <c r="Q392" s="61"/>
      <c r="R392" s="61"/>
      <c r="S392" s="61"/>
      <c r="T392" s="61"/>
      <c r="U392" s="61"/>
    </row>
    <row r="393" spans="2:21" ht="15.75" customHeight="1" x14ac:dyDescent="0.2">
      <c r="B393" s="61"/>
      <c r="C393" s="60"/>
      <c r="D393" s="61"/>
      <c r="E393" s="61"/>
      <c r="F393" s="61"/>
      <c r="G393" s="61"/>
      <c r="H393" s="61"/>
      <c r="I393" s="61"/>
      <c r="J393" s="61"/>
      <c r="K393" s="61"/>
      <c r="L393" s="61"/>
      <c r="M393" s="61"/>
      <c r="N393" s="61"/>
      <c r="O393" s="61"/>
      <c r="P393" s="61"/>
      <c r="Q393" s="61"/>
      <c r="R393" s="61"/>
      <c r="S393" s="61"/>
      <c r="T393" s="61"/>
      <c r="U393" s="61"/>
    </row>
    <row r="394" spans="2:21" ht="15.75" customHeight="1" x14ac:dyDescent="0.2">
      <c r="B394" s="61"/>
      <c r="C394" s="60"/>
      <c r="D394" s="61"/>
      <c r="E394" s="61"/>
      <c r="F394" s="61"/>
      <c r="G394" s="61"/>
      <c r="H394" s="61"/>
      <c r="I394" s="61"/>
      <c r="J394" s="61"/>
      <c r="K394" s="61"/>
      <c r="L394" s="61"/>
      <c r="M394" s="61"/>
      <c r="N394" s="61"/>
      <c r="O394" s="61"/>
      <c r="P394" s="61"/>
      <c r="Q394" s="61"/>
      <c r="R394" s="61"/>
      <c r="S394" s="61"/>
      <c r="T394" s="61"/>
      <c r="U394" s="61"/>
    </row>
    <row r="395" spans="2:21" ht="15.75" customHeight="1" x14ac:dyDescent="0.2">
      <c r="B395" s="61"/>
      <c r="C395" s="60"/>
      <c r="D395" s="61"/>
      <c r="E395" s="61"/>
      <c r="F395" s="61"/>
      <c r="G395" s="61"/>
      <c r="H395" s="61"/>
      <c r="I395" s="61"/>
      <c r="J395" s="61"/>
      <c r="K395" s="61"/>
      <c r="L395" s="61"/>
      <c r="M395" s="61"/>
      <c r="N395" s="61"/>
      <c r="O395" s="61"/>
      <c r="P395" s="61"/>
      <c r="Q395" s="61"/>
      <c r="R395" s="61"/>
      <c r="S395" s="61"/>
      <c r="T395" s="61"/>
      <c r="U395" s="61"/>
    </row>
    <row r="396" spans="2:21" ht="15.75" customHeight="1" x14ac:dyDescent="0.2">
      <c r="B396" s="61"/>
      <c r="C396" s="60"/>
      <c r="D396" s="61"/>
      <c r="E396" s="61"/>
      <c r="F396" s="61"/>
      <c r="G396" s="61"/>
      <c r="H396" s="61"/>
      <c r="I396" s="61"/>
      <c r="J396" s="61"/>
      <c r="K396" s="61"/>
      <c r="L396" s="61"/>
      <c r="M396" s="61"/>
      <c r="N396" s="61"/>
      <c r="O396" s="61"/>
      <c r="P396" s="61"/>
      <c r="Q396" s="61"/>
      <c r="R396" s="61"/>
      <c r="S396" s="61"/>
      <c r="T396" s="61"/>
      <c r="U396" s="61"/>
    </row>
    <row r="397" spans="2:21" ht="15.75" customHeight="1" x14ac:dyDescent="0.2">
      <c r="B397" s="61"/>
      <c r="C397" s="60"/>
      <c r="D397" s="61"/>
      <c r="E397" s="61"/>
      <c r="F397" s="61"/>
      <c r="G397" s="61"/>
      <c r="H397" s="61"/>
      <c r="I397" s="61"/>
      <c r="J397" s="61"/>
      <c r="K397" s="61"/>
      <c r="L397" s="61"/>
      <c r="M397" s="61"/>
      <c r="N397" s="61"/>
      <c r="O397" s="61"/>
      <c r="P397" s="61"/>
      <c r="Q397" s="61"/>
      <c r="R397" s="61"/>
      <c r="S397" s="61"/>
      <c r="T397" s="61"/>
      <c r="U397" s="61"/>
    </row>
    <row r="398" spans="2:21" ht="15.75" customHeight="1" x14ac:dyDescent="0.2">
      <c r="B398" s="61"/>
      <c r="C398" s="60"/>
      <c r="D398" s="61"/>
      <c r="E398" s="61"/>
      <c r="F398" s="61"/>
      <c r="G398" s="61"/>
      <c r="H398" s="61"/>
      <c r="I398" s="61"/>
      <c r="J398" s="61"/>
      <c r="K398" s="61"/>
      <c r="L398" s="61"/>
      <c r="M398" s="61"/>
      <c r="N398" s="61"/>
      <c r="O398" s="61"/>
      <c r="P398" s="61"/>
      <c r="Q398" s="61"/>
      <c r="R398" s="61"/>
      <c r="S398" s="61"/>
      <c r="T398" s="61"/>
      <c r="U398" s="61"/>
    </row>
    <row r="399" spans="2:21" ht="15.75" customHeight="1" x14ac:dyDescent="0.2">
      <c r="B399" s="61"/>
      <c r="C399" s="60"/>
      <c r="D399" s="61"/>
      <c r="E399" s="61"/>
      <c r="F399" s="61"/>
      <c r="G399" s="61"/>
      <c r="H399" s="61"/>
      <c r="I399" s="61"/>
      <c r="J399" s="61"/>
      <c r="K399" s="61"/>
      <c r="L399" s="61"/>
      <c r="M399" s="61"/>
      <c r="N399" s="61"/>
      <c r="O399" s="61"/>
      <c r="P399" s="61"/>
      <c r="Q399" s="61"/>
      <c r="R399" s="61"/>
      <c r="S399" s="61"/>
      <c r="T399" s="61"/>
      <c r="U399" s="61"/>
    </row>
    <row r="400" spans="2:21" ht="15.75" customHeight="1" x14ac:dyDescent="0.2">
      <c r="B400" s="61"/>
      <c r="C400" s="60"/>
      <c r="D400" s="61"/>
      <c r="E400" s="61"/>
      <c r="F400" s="61"/>
      <c r="G400" s="61"/>
      <c r="H400" s="61"/>
      <c r="I400" s="61"/>
      <c r="J400" s="61"/>
      <c r="K400" s="61"/>
      <c r="L400" s="61"/>
      <c r="M400" s="61"/>
      <c r="N400" s="61"/>
      <c r="O400" s="61"/>
      <c r="P400" s="61"/>
      <c r="Q400" s="61"/>
      <c r="R400" s="61"/>
      <c r="S400" s="61"/>
      <c r="T400" s="61"/>
      <c r="U400" s="61"/>
    </row>
    <row r="401" spans="2:21" ht="15.75" customHeight="1" x14ac:dyDescent="0.2">
      <c r="B401" s="61"/>
      <c r="C401" s="60"/>
      <c r="D401" s="61"/>
      <c r="E401" s="61"/>
      <c r="F401" s="61"/>
      <c r="G401" s="61"/>
      <c r="H401" s="61"/>
      <c r="I401" s="61"/>
      <c r="J401" s="61"/>
      <c r="K401" s="61"/>
      <c r="L401" s="61"/>
      <c r="M401" s="61"/>
      <c r="N401" s="61"/>
      <c r="O401" s="61"/>
      <c r="P401" s="61"/>
      <c r="Q401" s="61"/>
      <c r="R401" s="61"/>
      <c r="S401" s="61"/>
      <c r="T401" s="61"/>
      <c r="U401" s="61"/>
    </row>
    <row r="402" spans="2:21" ht="15.75" customHeight="1" x14ac:dyDescent="0.2">
      <c r="B402" s="61"/>
      <c r="C402" s="60"/>
      <c r="D402" s="61"/>
      <c r="E402" s="61"/>
      <c r="F402" s="61"/>
      <c r="G402" s="61"/>
      <c r="H402" s="61"/>
      <c r="I402" s="61"/>
      <c r="J402" s="61"/>
      <c r="K402" s="61"/>
      <c r="L402" s="61"/>
      <c r="M402" s="61"/>
      <c r="N402" s="61"/>
      <c r="O402" s="61"/>
      <c r="P402" s="61"/>
      <c r="Q402" s="61"/>
      <c r="R402" s="61"/>
      <c r="S402" s="61"/>
      <c r="T402" s="61"/>
      <c r="U402" s="61"/>
    </row>
    <row r="403" spans="2:21" ht="15.75" customHeight="1" x14ac:dyDescent="0.2">
      <c r="B403" s="61"/>
      <c r="C403" s="60"/>
      <c r="D403" s="61"/>
      <c r="E403" s="61"/>
      <c r="F403" s="61"/>
      <c r="G403" s="61"/>
      <c r="H403" s="61"/>
      <c r="I403" s="61"/>
      <c r="J403" s="61"/>
      <c r="K403" s="61"/>
      <c r="L403" s="61"/>
      <c r="M403" s="61"/>
      <c r="N403" s="61"/>
      <c r="O403" s="61"/>
      <c r="P403" s="61"/>
      <c r="Q403" s="61"/>
      <c r="R403" s="61"/>
      <c r="S403" s="61"/>
      <c r="T403" s="61"/>
      <c r="U403" s="61"/>
    </row>
    <row r="404" spans="2:21" ht="15.75" customHeight="1" x14ac:dyDescent="0.2">
      <c r="B404" s="61"/>
      <c r="C404" s="60"/>
      <c r="D404" s="61"/>
      <c r="E404" s="61"/>
      <c r="F404" s="61"/>
      <c r="G404" s="61"/>
      <c r="H404" s="61"/>
      <c r="I404" s="61"/>
      <c r="J404" s="61"/>
      <c r="K404" s="61"/>
      <c r="L404" s="61"/>
      <c r="M404" s="61"/>
      <c r="N404" s="61"/>
      <c r="O404" s="61"/>
      <c r="P404" s="61"/>
      <c r="Q404" s="61"/>
      <c r="R404" s="61"/>
      <c r="S404" s="61"/>
      <c r="T404" s="61"/>
      <c r="U404" s="61"/>
    </row>
    <row r="405" spans="2:21" ht="15.75" customHeight="1" x14ac:dyDescent="0.2">
      <c r="B405" s="61"/>
      <c r="C405" s="60"/>
      <c r="D405" s="61"/>
      <c r="E405" s="61"/>
      <c r="F405" s="61"/>
      <c r="G405" s="61"/>
      <c r="H405" s="61"/>
      <c r="I405" s="61"/>
      <c r="J405" s="61"/>
      <c r="K405" s="61"/>
      <c r="L405" s="61"/>
      <c r="M405" s="61"/>
      <c r="N405" s="61"/>
      <c r="O405" s="61"/>
      <c r="P405" s="61"/>
      <c r="Q405" s="61"/>
      <c r="R405" s="61"/>
      <c r="S405" s="61"/>
      <c r="T405" s="61"/>
      <c r="U405" s="61"/>
    </row>
    <row r="406" spans="2:21" ht="15.75" customHeight="1" x14ac:dyDescent="0.2">
      <c r="B406" s="61"/>
      <c r="C406" s="60"/>
      <c r="D406" s="61"/>
      <c r="E406" s="61"/>
      <c r="F406" s="61"/>
      <c r="G406" s="61"/>
      <c r="H406" s="61"/>
      <c r="I406" s="61"/>
      <c r="J406" s="61"/>
      <c r="K406" s="61"/>
      <c r="L406" s="61"/>
      <c r="M406" s="61"/>
      <c r="N406" s="61"/>
      <c r="O406" s="61"/>
      <c r="P406" s="61"/>
      <c r="Q406" s="61"/>
      <c r="R406" s="61"/>
      <c r="S406" s="61"/>
      <c r="T406" s="61"/>
      <c r="U406" s="61"/>
    </row>
    <row r="407" spans="2:21" ht="15.75" customHeight="1" x14ac:dyDescent="0.2">
      <c r="B407" s="61"/>
      <c r="C407" s="60"/>
      <c r="D407" s="61"/>
      <c r="E407" s="61"/>
      <c r="F407" s="61"/>
      <c r="G407" s="61"/>
      <c r="H407" s="61"/>
      <c r="I407" s="61"/>
      <c r="J407" s="61"/>
      <c r="K407" s="61"/>
      <c r="L407" s="61"/>
      <c r="M407" s="61"/>
      <c r="N407" s="61"/>
      <c r="O407" s="61"/>
      <c r="P407" s="61"/>
      <c r="Q407" s="61"/>
      <c r="R407" s="61"/>
      <c r="S407" s="61"/>
      <c r="T407" s="61"/>
      <c r="U407" s="61"/>
    </row>
    <row r="408" spans="2:21" ht="15.75" customHeight="1" x14ac:dyDescent="0.2">
      <c r="B408" s="61"/>
      <c r="C408" s="60"/>
      <c r="D408" s="61"/>
      <c r="E408" s="61"/>
      <c r="F408" s="61"/>
      <c r="G408" s="61"/>
      <c r="H408" s="61"/>
      <c r="I408" s="61"/>
      <c r="J408" s="61"/>
      <c r="K408" s="61"/>
      <c r="L408" s="61"/>
      <c r="M408" s="61"/>
      <c r="N408" s="61"/>
      <c r="O408" s="61"/>
      <c r="P408" s="61"/>
      <c r="Q408" s="61"/>
      <c r="R408" s="61"/>
      <c r="S408" s="61"/>
      <c r="T408" s="61"/>
      <c r="U408" s="61"/>
    </row>
    <row r="409" spans="2:21" ht="15.75" customHeight="1" x14ac:dyDescent="0.2">
      <c r="B409" s="61"/>
      <c r="C409" s="60"/>
      <c r="D409" s="61"/>
      <c r="E409" s="61"/>
      <c r="F409" s="61"/>
      <c r="G409" s="61"/>
      <c r="H409" s="61"/>
      <c r="I409" s="61"/>
      <c r="J409" s="61"/>
      <c r="K409" s="61"/>
      <c r="L409" s="61"/>
      <c r="M409" s="61"/>
      <c r="N409" s="61"/>
      <c r="O409" s="61"/>
      <c r="P409" s="61"/>
      <c r="Q409" s="61"/>
      <c r="R409" s="61"/>
      <c r="S409" s="61"/>
      <c r="T409" s="61"/>
      <c r="U409" s="61"/>
    </row>
    <row r="410" spans="2:21" ht="15.75" customHeight="1" x14ac:dyDescent="0.2">
      <c r="B410" s="61"/>
      <c r="C410" s="60"/>
      <c r="D410" s="61"/>
      <c r="E410" s="61"/>
      <c r="F410" s="61"/>
      <c r="G410" s="61"/>
      <c r="H410" s="61"/>
      <c r="I410" s="61"/>
      <c r="J410" s="61"/>
      <c r="K410" s="61"/>
      <c r="L410" s="61"/>
      <c r="M410" s="61"/>
      <c r="N410" s="61"/>
      <c r="O410" s="61"/>
      <c r="P410" s="61"/>
      <c r="Q410" s="61"/>
      <c r="R410" s="61"/>
      <c r="S410" s="61"/>
      <c r="T410" s="61"/>
      <c r="U410" s="61"/>
    </row>
    <row r="411" spans="2:21" ht="15.75" customHeight="1" x14ac:dyDescent="0.2">
      <c r="B411" s="61"/>
      <c r="C411" s="60"/>
      <c r="D411" s="61"/>
      <c r="E411" s="61"/>
      <c r="F411" s="61"/>
      <c r="G411" s="61"/>
      <c r="H411" s="61"/>
      <c r="I411" s="61"/>
      <c r="J411" s="61"/>
      <c r="K411" s="61"/>
      <c r="L411" s="61"/>
      <c r="M411" s="61"/>
      <c r="N411" s="61"/>
      <c r="O411" s="61"/>
      <c r="P411" s="61"/>
      <c r="Q411" s="61"/>
      <c r="R411" s="61"/>
      <c r="S411" s="61"/>
      <c r="T411" s="61"/>
      <c r="U411" s="61"/>
    </row>
    <row r="412" spans="2:21" ht="15.75" customHeight="1" x14ac:dyDescent="0.2">
      <c r="B412" s="61"/>
      <c r="C412" s="60"/>
      <c r="D412" s="61"/>
      <c r="E412" s="61"/>
      <c r="F412" s="61"/>
      <c r="G412" s="61"/>
      <c r="H412" s="61"/>
      <c r="I412" s="61"/>
      <c r="J412" s="61"/>
      <c r="K412" s="61"/>
      <c r="L412" s="61"/>
      <c r="M412" s="61"/>
      <c r="N412" s="61"/>
      <c r="O412" s="61"/>
      <c r="P412" s="61"/>
      <c r="Q412" s="61"/>
      <c r="R412" s="61"/>
      <c r="S412" s="61"/>
      <c r="T412" s="61"/>
      <c r="U412" s="61"/>
    </row>
    <row r="413" spans="2:21" ht="15.75" customHeight="1" x14ac:dyDescent="0.2">
      <c r="B413" s="61"/>
      <c r="C413" s="60"/>
      <c r="D413" s="61"/>
      <c r="E413" s="61"/>
      <c r="F413" s="61"/>
      <c r="G413" s="61"/>
      <c r="H413" s="61"/>
      <c r="I413" s="61"/>
      <c r="J413" s="61"/>
      <c r="K413" s="61"/>
      <c r="L413" s="61"/>
      <c r="M413" s="61"/>
      <c r="N413" s="61"/>
      <c r="O413" s="61"/>
      <c r="P413" s="61"/>
      <c r="Q413" s="61"/>
      <c r="R413" s="61"/>
      <c r="S413" s="61"/>
      <c r="T413" s="61"/>
      <c r="U413" s="61"/>
    </row>
    <row r="414" spans="2:21" ht="15.75" customHeight="1" x14ac:dyDescent="0.2">
      <c r="B414" s="61"/>
      <c r="C414" s="60"/>
      <c r="D414" s="61"/>
      <c r="E414" s="61"/>
      <c r="F414" s="61"/>
      <c r="G414" s="61"/>
      <c r="H414" s="61"/>
      <c r="I414" s="61"/>
      <c r="J414" s="61"/>
      <c r="K414" s="61"/>
      <c r="L414" s="61"/>
      <c r="M414" s="61"/>
      <c r="N414" s="61"/>
      <c r="O414" s="61"/>
      <c r="P414" s="61"/>
      <c r="Q414" s="61"/>
      <c r="R414" s="61"/>
      <c r="S414" s="61"/>
      <c r="T414" s="61"/>
      <c r="U414" s="61"/>
    </row>
    <row r="415" spans="2:21" ht="15.75" customHeight="1" x14ac:dyDescent="0.2">
      <c r="B415" s="61"/>
      <c r="C415" s="60"/>
      <c r="D415" s="61"/>
      <c r="E415" s="61"/>
      <c r="F415" s="61"/>
      <c r="G415" s="61"/>
      <c r="H415" s="61"/>
      <c r="I415" s="61"/>
      <c r="J415" s="61"/>
      <c r="K415" s="61"/>
      <c r="L415" s="61"/>
      <c r="M415" s="61"/>
      <c r="N415" s="61"/>
      <c r="O415" s="61"/>
      <c r="P415" s="61"/>
      <c r="Q415" s="61"/>
      <c r="R415" s="61"/>
      <c r="S415" s="61"/>
      <c r="T415" s="61"/>
      <c r="U415" s="61"/>
    </row>
    <row r="416" spans="2:21" ht="15.75" customHeight="1" x14ac:dyDescent="0.2">
      <c r="B416" s="61"/>
      <c r="C416" s="60"/>
      <c r="D416" s="61"/>
      <c r="E416" s="61"/>
      <c r="F416" s="61"/>
      <c r="G416" s="61"/>
      <c r="H416" s="61"/>
      <c r="I416" s="61"/>
      <c r="J416" s="61"/>
      <c r="K416" s="61"/>
      <c r="L416" s="61"/>
      <c r="M416" s="61"/>
      <c r="N416" s="61"/>
      <c r="O416" s="61"/>
      <c r="P416" s="61"/>
      <c r="Q416" s="61"/>
      <c r="R416" s="61"/>
      <c r="S416" s="61"/>
      <c r="T416" s="61"/>
      <c r="U416" s="61"/>
    </row>
    <row r="417" spans="2:21" ht="15.75" customHeight="1" x14ac:dyDescent="0.2">
      <c r="B417" s="61"/>
      <c r="C417" s="60"/>
      <c r="D417" s="61"/>
      <c r="E417" s="61"/>
      <c r="F417" s="61"/>
      <c r="G417" s="61"/>
      <c r="H417" s="61"/>
      <c r="I417" s="61"/>
      <c r="J417" s="61"/>
      <c r="K417" s="61"/>
      <c r="L417" s="61"/>
      <c r="M417" s="61"/>
      <c r="N417" s="61"/>
      <c r="O417" s="61"/>
      <c r="P417" s="61"/>
      <c r="Q417" s="61"/>
      <c r="R417" s="61"/>
      <c r="S417" s="61"/>
      <c r="T417" s="61"/>
      <c r="U417" s="61"/>
    </row>
    <row r="418" spans="2:21" ht="15.75" customHeight="1" x14ac:dyDescent="0.2">
      <c r="B418" s="61"/>
      <c r="C418" s="60"/>
      <c r="D418" s="61"/>
      <c r="E418" s="61"/>
      <c r="F418" s="61"/>
      <c r="G418" s="61"/>
      <c r="H418" s="61"/>
      <c r="I418" s="61"/>
      <c r="J418" s="61"/>
      <c r="K418" s="61"/>
      <c r="L418" s="61"/>
      <c r="M418" s="61"/>
      <c r="N418" s="61"/>
      <c r="O418" s="61"/>
      <c r="P418" s="61"/>
      <c r="Q418" s="61"/>
      <c r="R418" s="61"/>
      <c r="S418" s="61"/>
      <c r="T418" s="61"/>
      <c r="U418" s="61"/>
    </row>
    <row r="419" spans="2:21" ht="15.75" customHeight="1" x14ac:dyDescent="0.2">
      <c r="B419" s="61"/>
      <c r="C419" s="60"/>
      <c r="D419" s="61"/>
      <c r="E419" s="61"/>
      <c r="F419" s="61"/>
      <c r="G419" s="61"/>
      <c r="H419" s="61"/>
      <c r="I419" s="61"/>
      <c r="J419" s="61"/>
      <c r="K419" s="61"/>
      <c r="L419" s="61"/>
      <c r="M419" s="61"/>
      <c r="N419" s="61"/>
      <c r="O419" s="61"/>
      <c r="P419" s="61"/>
      <c r="Q419" s="61"/>
      <c r="R419" s="61"/>
      <c r="S419" s="61"/>
      <c r="T419" s="61"/>
      <c r="U419" s="61"/>
    </row>
    <row r="420" spans="2:21" ht="15.75" customHeight="1" x14ac:dyDescent="0.2">
      <c r="B420" s="61"/>
      <c r="C420" s="60"/>
      <c r="D420" s="61"/>
      <c r="E420" s="61"/>
      <c r="F420" s="61"/>
      <c r="G420" s="61"/>
      <c r="H420" s="61"/>
      <c r="I420" s="61"/>
      <c r="J420" s="61"/>
      <c r="K420" s="61"/>
      <c r="L420" s="61"/>
      <c r="M420" s="61"/>
      <c r="N420" s="61"/>
      <c r="O420" s="61"/>
      <c r="P420" s="61"/>
      <c r="Q420" s="61"/>
      <c r="R420" s="61"/>
      <c r="S420" s="61"/>
      <c r="T420" s="61"/>
      <c r="U420" s="61"/>
    </row>
    <row r="421" spans="2:21" ht="15.75" customHeight="1" x14ac:dyDescent="0.2">
      <c r="B421" s="61"/>
      <c r="C421" s="60"/>
      <c r="D421" s="61"/>
      <c r="E421" s="61"/>
      <c r="F421" s="61"/>
      <c r="G421" s="61"/>
      <c r="H421" s="61"/>
      <c r="I421" s="61"/>
      <c r="J421" s="61"/>
      <c r="K421" s="61"/>
      <c r="L421" s="61"/>
      <c r="M421" s="61"/>
      <c r="N421" s="61"/>
      <c r="O421" s="61"/>
      <c r="P421" s="61"/>
      <c r="Q421" s="61"/>
      <c r="R421" s="61"/>
      <c r="S421" s="61"/>
      <c r="T421" s="61"/>
      <c r="U421" s="61"/>
    </row>
    <row r="422" spans="2:21" ht="15.75" customHeight="1" x14ac:dyDescent="0.2">
      <c r="B422" s="61"/>
      <c r="C422" s="60"/>
      <c r="D422" s="61"/>
      <c r="E422" s="61"/>
      <c r="F422" s="61"/>
      <c r="G422" s="61"/>
      <c r="H422" s="61"/>
      <c r="I422" s="61"/>
      <c r="J422" s="61"/>
      <c r="K422" s="61"/>
      <c r="L422" s="61"/>
      <c r="M422" s="61"/>
      <c r="N422" s="61"/>
      <c r="O422" s="61"/>
      <c r="P422" s="61"/>
      <c r="Q422" s="61"/>
      <c r="R422" s="61"/>
      <c r="S422" s="61"/>
      <c r="T422" s="61"/>
      <c r="U422" s="61"/>
    </row>
    <row r="423" spans="2:21" ht="15.75" customHeight="1" x14ac:dyDescent="0.2">
      <c r="B423" s="61"/>
      <c r="C423" s="60"/>
      <c r="D423" s="61"/>
      <c r="E423" s="61"/>
      <c r="F423" s="61"/>
      <c r="G423" s="61"/>
      <c r="H423" s="61"/>
      <c r="I423" s="61"/>
      <c r="J423" s="61"/>
      <c r="K423" s="61"/>
      <c r="L423" s="61"/>
      <c r="M423" s="61"/>
      <c r="N423" s="61"/>
      <c r="O423" s="61"/>
      <c r="P423" s="61"/>
      <c r="Q423" s="61"/>
      <c r="R423" s="61"/>
      <c r="S423" s="61"/>
      <c r="T423" s="61"/>
      <c r="U423" s="61"/>
    </row>
    <row r="424" spans="2:21" ht="15.75" customHeight="1" x14ac:dyDescent="0.2">
      <c r="B424" s="61"/>
      <c r="C424" s="60"/>
      <c r="D424" s="61"/>
      <c r="E424" s="61"/>
      <c r="F424" s="61"/>
      <c r="G424" s="61"/>
      <c r="H424" s="61"/>
      <c r="I424" s="61"/>
      <c r="J424" s="61"/>
      <c r="K424" s="61"/>
      <c r="L424" s="61"/>
      <c r="M424" s="61"/>
      <c r="N424" s="61"/>
      <c r="O424" s="61"/>
      <c r="P424" s="61"/>
      <c r="Q424" s="61"/>
      <c r="R424" s="61"/>
      <c r="S424" s="61"/>
      <c r="T424" s="61"/>
      <c r="U424" s="61"/>
    </row>
    <row r="425" spans="2:21" ht="15.75" customHeight="1" x14ac:dyDescent="0.2">
      <c r="B425" s="61"/>
      <c r="C425" s="60"/>
      <c r="D425" s="61"/>
      <c r="E425" s="61"/>
      <c r="F425" s="61"/>
      <c r="G425" s="61"/>
      <c r="H425" s="61"/>
      <c r="I425" s="61"/>
      <c r="J425" s="61"/>
      <c r="K425" s="61"/>
      <c r="L425" s="61"/>
      <c r="M425" s="61"/>
      <c r="N425" s="61"/>
      <c r="O425" s="61"/>
      <c r="P425" s="61"/>
      <c r="Q425" s="61"/>
      <c r="R425" s="61"/>
      <c r="S425" s="61"/>
      <c r="T425" s="61"/>
      <c r="U425" s="61"/>
    </row>
    <row r="426" spans="2:21" ht="15.75" customHeight="1" x14ac:dyDescent="0.2">
      <c r="B426" s="61"/>
      <c r="C426" s="60"/>
      <c r="D426" s="61"/>
      <c r="E426" s="61"/>
      <c r="F426" s="61"/>
      <c r="G426" s="61"/>
      <c r="H426" s="61"/>
      <c r="I426" s="61"/>
      <c r="J426" s="61"/>
      <c r="K426" s="61"/>
      <c r="L426" s="61"/>
      <c r="M426" s="61"/>
      <c r="N426" s="61"/>
      <c r="O426" s="61"/>
      <c r="P426" s="61"/>
      <c r="Q426" s="61"/>
      <c r="R426" s="61"/>
      <c r="S426" s="61"/>
      <c r="T426" s="61"/>
      <c r="U426" s="61"/>
    </row>
    <row r="427" spans="2:21" ht="15.75" customHeight="1" x14ac:dyDescent="0.2">
      <c r="B427" s="61"/>
      <c r="C427" s="60"/>
      <c r="D427" s="61"/>
      <c r="E427" s="61"/>
      <c r="F427" s="61"/>
      <c r="G427" s="61"/>
      <c r="H427" s="61"/>
      <c r="I427" s="61"/>
      <c r="J427" s="61"/>
      <c r="K427" s="61"/>
      <c r="L427" s="61"/>
      <c r="M427" s="61"/>
      <c r="N427" s="61"/>
      <c r="O427" s="61"/>
      <c r="P427" s="61"/>
      <c r="Q427" s="61"/>
      <c r="R427" s="61"/>
      <c r="S427" s="61"/>
      <c r="T427" s="61"/>
      <c r="U427" s="61"/>
    </row>
    <row r="428" spans="2:21" ht="15.75" customHeight="1" x14ac:dyDescent="0.2">
      <c r="B428" s="61"/>
      <c r="C428" s="60"/>
      <c r="D428" s="61"/>
      <c r="E428" s="61"/>
      <c r="F428" s="61"/>
      <c r="G428" s="61"/>
      <c r="H428" s="61"/>
      <c r="I428" s="61"/>
      <c r="J428" s="61"/>
      <c r="K428" s="61"/>
      <c r="L428" s="61"/>
      <c r="M428" s="61"/>
      <c r="N428" s="61"/>
      <c r="O428" s="61"/>
      <c r="P428" s="61"/>
      <c r="Q428" s="61"/>
      <c r="R428" s="61"/>
      <c r="S428" s="61"/>
      <c r="T428" s="61"/>
      <c r="U428" s="61"/>
    </row>
    <row r="429" spans="2:21" ht="15.75" customHeight="1" x14ac:dyDescent="0.2">
      <c r="B429" s="61"/>
      <c r="C429" s="60"/>
      <c r="D429" s="61"/>
      <c r="E429" s="61"/>
      <c r="F429" s="61"/>
      <c r="G429" s="61"/>
      <c r="H429" s="61"/>
      <c r="I429" s="61"/>
      <c r="J429" s="61"/>
      <c r="K429" s="61"/>
      <c r="L429" s="61"/>
      <c r="M429" s="61"/>
      <c r="N429" s="61"/>
      <c r="O429" s="61"/>
      <c r="P429" s="61"/>
      <c r="Q429" s="61"/>
      <c r="R429" s="61"/>
      <c r="S429" s="61"/>
      <c r="T429" s="61"/>
      <c r="U429" s="61"/>
    </row>
    <row r="430" spans="2:21" ht="15.75" customHeight="1" x14ac:dyDescent="0.2">
      <c r="B430" s="61"/>
      <c r="C430" s="60"/>
      <c r="D430" s="61"/>
      <c r="E430" s="61"/>
      <c r="F430" s="61"/>
      <c r="G430" s="61"/>
      <c r="H430" s="61"/>
      <c r="I430" s="61"/>
      <c r="J430" s="61"/>
      <c r="K430" s="61"/>
      <c r="L430" s="61"/>
      <c r="M430" s="61"/>
      <c r="N430" s="61"/>
      <c r="O430" s="61"/>
      <c r="P430" s="61"/>
      <c r="Q430" s="61"/>
      <c r="R430" s="61"/>
      <c r="S430" s="61"/>
      <c r="T430" s="61"/>
      <c r="U430" s="61"/>
    </row>
    <row r="431" spans="2:21" ht="15.75" customHeight="1" x14ac:dyDescent="0.2">
      <c r="B431" s="61"/>
      <c r="C431" s="60"/>
      <c r="D431" s="61"/>
      <c r="E431" s="61"/>
      <c r="F431" s="61"/>
      <c r="G431" s="61"/>
      <c r="H431" s="61"/>
      <c r="I431" s="61"/>
      <c r="J431" s="61"/>
      <c r="K431" s="61"/>
      <c r="L431" s="61"/>
      <c r="M431" s="61"/>
      <c r="N431" s="61"/>
      <c r="O431" s="61"/>
      <c r="P431" s="61"/>
      <c r="Q431" s="61"/>
      <c r="R431" s="61"/>
      <c r="S431" s="61"/>
      <c r="T431" s="61"/>
      <c r="U431" s="61"/>
    </row>
    <row r="432" spans="2:21" ht="15.75" customHeight="1" x14ac:dyDescent="0.2">
      <c r="B432" s="61"/>
      <c r="C432" s="60"/>
      <c r="D432" s="61"/>
      <c r="E432" s="61"/>
      <c r="F432" s="61"/>
      <c r="G432" s="61"/>
      <c r="H432" s="61"/>
      <c r="I432" s="61"/>
      <c r="J432" s="61"/>
      <c r="K432" s="61"/>
      <c r="L432" s="61"/>
      <c r="M432" s="61"/>
      <c r="N432" s="61"/>
      <c r="O432" s="61"/>
      <c r="P432" s="61"/>
      <c r="Q432" s="61"/>
      <c r="R432" s="61"/>
      <c r="S432" s="61"/>
      <c r="T432" s="61"/>
      <c r="U432" s="61"/>
    </row>
    <row r="433" spans="2:21" ht="15.75" customHeight="1" x14ac:dyDescent="0.2">
      <c r="B433" s="61"/>
      <c r="C433" s="60"/>
      <c r="D433" s="61"/>
      <c r="E433" s="61"/>
      <c r="F433" s="61"/>
      <c r="G433" s="61"/>
      <c r="H433" s="61"/>
      <c r="I433" s="61"/>
      <c r="J433" s="61"/>
      <c r="K433" s="61"/>
      <c r="L433" s="61"/>
      <c r="M433" s="61"/>
      <c r="N433" s="61"/>
      <c r="O433" s="61"/>
      <c r="P433" s="61"/>
      <c r="Q433" s="61"/>
      <c r="R433" s="61"/>
      <c r="S433" s="61"/>
      <c r="T433" s="61"/>
      <c r="U433" s="61"/>
    </row>
    <row r="434" spans="2:21" ht="15.75" customHeight="1" x14ac:dyDescent="0.2">
      <c r="B434" s="61"/>
      <c r="C434" s="60"/>
      <c r="D434" s="61"/>
      <c r="E434" s="61"/>
      <c r="F434" s="61"/>
      <c r="G434" s="61"/>
      <c r="H434" s="61"/>
      <c r="I434" s="61"/>
      <c r="J434" s="61"/>
      <c r="K434" s="61"/>
      <c r="L434" s="61"/>
      <c r="M434" s="61"/>
      <c r="N434" s="61"/>
      <c r="O434" s="61"/>
      <c r="P434" s="61"/>
      <c r="Q434" s="61"/>
      <c r="R434" s="61"/>
      <c r="S434" s="61"/>
      <c r="T434" s="61"/>
      <c r="U434" s="61"/>
    </row>
    <row r="435" spans="2:21" ht="15.75" customHeight="1" x14ac:dyDescent="0.2">
      <c r="B435" s="61"/>
      <c r="C435" s="60"/>
      <c r="D435" s="61"/>
      <c r="E435" s="61"/>
      <c r="F435" s="61"/>
      <c r="G435" s="61"/>
      <c r="H435" s="61"/>
      <c r="I435" s="61"/>
      <c r="J435" s="61"/>
      <c r="K435" s="61"/>
      <c r="L435" s="61"/>
      <c r="M435" s="61"/>
      <c r="N435" s="61"/>
      <c r="O435" s="61"/>
      <c r="P435" s="61"/>
      <c r="Q435" s="61"/>
      <c r="R435" s="61"/>
      <c r="S435" s="61"/>
      <c r="T435" s="61"/>
      <c r="U435" s="61"/>
    </row>
    <row r="436" spans="2:21" ht="15.75" customHeight="1" x14ac:dyDescent="0.2">
      <c r="B436" s="61"/>
      <c r="C436" s="60"/>
      <c r="D436" s="61"/>
      <c r="E436" s="61"/>
      <c r="F436" s="61"/>
      <c r="G436" s="61"/>
      <c r="H436" s="61"/>
      <c r="I436" s="61"/>
      <c r="J436" s="61"/>
      <c r="K436" s="61"/>
      <c r="L436" s="61"/>
      <c r="M436" s="61"/>
      <c r="N436" s="61"/>
      <c r="O436" s="61"/>
      <c r="P436" s="61"/>
      <c r="Q436" s="61"/>
      <c r="R436" s="61"/>
      <c r="S436" s="61"/>
      <c r="T436" s="61"/>
      <c r="U436" s="61"/>
    </row>
    <row r="437" spans="2:21" ht="15.75" customHeight="1" x14ac:dyDescent="0.2">
      <c r="B437" s="61"/>
      <c r="C437" s="60"/>
      <c r="D437" s="61"/>
      <c r="E437" s="61"/>
      <c r="F437" s="61"/>
      <c r="G437" s="61"/>
      <c r="H437" s="61"/>
      <c r="I437" s="61"/>
      <c r="J437" s="61"/>
      <c r="K437" s="61"/>
      <c r="L437" s="61"/>
      <c r="M437" s="61"/>
      <c r="N437" s="61"/>
      <c r="O437" s="61"/>
      <c r="P437" s="61"/>
      <c r="Q437" s="61"/>
      <c r="R437" s="61"/>
      <c r="S437" s="61"/>
      <c r="T437" s="61"/>
      <c r="U437" s="61"/>
    </row>
    <row r="438" spans="2:21" ht="15.75" customHeight="1" x14ac:dyDescent="0.2">
      <c r="B438" s="61"/>
      <c r="C438" s="60"/>
      <c r="D438" s="61"/>
      <c r="E438" s="61"/>
      <c r="F438" s="61"/>
      <c r="G438" s="61"/>
      <c r="H438" s="61"/>
      <c r="I438" s="61"/>
      <c r="J438" s="61"/>
      <c r="K438" s="61"/>
      <c r="L438" s="61"/>
      <c r="M438" s="61"/>
      <c r="N438" s="61"/>
      <c r="O438" s="61"/>
      <c r="P438" s="61"/>
      <c r="Q438" s="61"/>
      <c r="R438" s="61"/>
      <c r="S438" s="61"/>
      <c r="T438" s="61"/>
      <c r="U438" s="61"/>
    </row>
    <row r="439" spans="2:21" ht="15.75" customHeight="1" x14ac:dyDescent="0.2">
      <c r="B439" s="61"/>
      <c r="C439" s="60"/>
      <c r="D439" s="61"/>
      <c r="E439" s="61"/>
      <c r="F439" s="61"/>
      <c r="G439" s="61"/>
      <c r="H439" s="61"/>
      <c r="I439" s="61"/>
      <c r="J439" s="61"/>
      <c r="K439" s="61"/>
      <c r="L439" s="61"/>
      <c r="M439" s="61"/>
      <c r="N439" s="61"/>
      <c r="O439" s="61"/>
      <c r="P439" s="61"/>
      <c r="Q439" s="61"/>
      <c r="R439" s="61"/>
      <c r="S439" s="61"/>
      <c r="T439" s="61"/>
      <c r="U439" s="61"/>
    </row>
    <row r="440" spans="2:21" ht="15.75" customHeight="1" x14ac:dyDescent="0.2">
      <c r="B440" s="61"/>
      <c r="C440" s="60"/>
      <c r="D440" s="61"/>
      <c r="E440" s="61"/>
      <c r="F440" s="61"/>
      <c r="G440" s="61"/>
      <c r="H440" s="61"/>
      <c r="I440" s="61"/>
      <c r="J440" s="61"/>
      <c r="K440" s="61"/>
      <c r="L440" s="61"/>
      <c r="M440" s="61"/>
      <c r="N440" s="61"/>
      <c r="O440" s="61"/>
      <c r="P440" s="61"/>
      <c r="Q440" s="61"/>
      <c r="R440" s="61"/>
      <c r="S440" s="61"/>
      <c r="T440" s="61"/>
      <c r="U440" s="61"/>
    </row>
    <row r="441" spans="2:21" ht="15.75" customHeight="1" x14ac:dyDescent="0.2">
      <c r="B441" s="61"/>
      <c r="C441" s="60"/>
      <c r="D441" s="61"/>
      <c r="E441" s="61"/>
      <c r="F441" s="61"/>
      <c r="G441" s="61"/>
      <c r="H441" s="61"/>
      <c r="I441" s="61"/>
      <c r="J441" s="61"/>
      <c r="K441" s="61"/>
      <c r="L441" s="61"/>
      <c r="M441" s="61"/>
      <c r="N441" s="61"/>
      <c r="O441" s="61"/>
      <c r="P441" s="61"/>
      <c r="Q441" s="61"/>
      <c r="R441" s="61"/>
      <c r="S441" s="61"/>
      <c r="T441" s="61"/>
      <c r="U441" s="61"/>
    </row>
    <row r="442" spans="2:21" ht="15.75" customHeight="1" x14ac:dyDescent="0.2">
      <c r="B442" s="61"/>
      <c r="C442" s="60"/>
      <c r="D442" s="61"/>
      <c r="E442" s="61"/>
      <c r="F442" s="61"/>
      <c r="G442" s="61"/>
      <c r="H442" s="61"/>
      <c r="I442" s="61"/>
      <c r="J442" s="61"/>
      <c r="K442" s="61"/>
      <c r="L442" s="61"/>
      <c r="M442" s="61"/>
      <c r="N442" s="61"/>
      <c r="O442" s="61"/>
      <c r="P442" s="61"/>
      <c r="Q442" s="61"/>
      <c r="R442" s="61"/>
      <c r="S442" s="61"/>
      <c r="T442" s="61"/>
      <c r="U442" s="61"/>
    </row>
    <row r="443" spans="2:21" ht="15.75" customHeight="1" x14ac:dyDescent="0.2">
      <c r="B443" s="61"/>
      <c r="C443" s="60"/>
      <c r="D443" s="61"/>
      <c r="E443" s="61"/>
      <c r="F443" s="61"/>
      <c r="G443" s="61"/>
      <c r="H443" s="61"/>
      <c r="I443" s="61"/>
      <c r="J443" s="61"/>
      <c r="K443" s="61"/>
      <c r="L443" s="61"/>
      <c r="M443" s="61"/>
      <c r="N443" s="61"/>
      <c r="O443" s="61"/>
      <c r="P443" s="61"/>
      <c r="Q443" s="61"/>
      <c r="R443" s="61"/>
      <c r="S443" s="61"/>
      <c r="T443" s="61"/>
      <c r="U443" s="61"/>
    </row>
    <row r="444" spans="2:21" ht="15.75" customHeight="1" x14ac:dyDescent="0.2">
      <c r="B444" s="61"/>
      <c r="C444" s="60"/>
      <c r="D444" s="61"/>
      <c r="E444" s="61"/>
      <c r="F444" s="61"/>
      <c r="G444" s="61"/>
      <c r="H444" s="61"/>
      <c r="I444" s="61"/>
      <c r="J444" s="61"/>
      <c r="K444" s="61"/>
      <c r="L444" s="61"/>
      <c r="M444" s="61"/>
      <c r="N444" s="61"/>
      <c r="O444" s="61"/>
      <c r="P444" s="61"/>
      <c r="Q444" s="61"/>
      <c r="R444" s="61"/>
      <c r="S444" s="61"/>
      <c r="T444" s="61"/>
      <c r="U444" s="61"/>
    </row>
    <row r="445" spans="2:21" ht="15.75" customHeight="1" x14ac:dyDescent="0.2">
      <c r="B445" s="61"/>
      <c r="C445" s="60"/>
      <c r="D445" s="61"/>
      <c r="E445" s="61"/>
      <c r="F445" s="61"/>
      <c r="G445" s="61"/>
      <c r="H445" s="61"/>
      <c r="I445" s="61"/>
      <c r="J445" s="61"/>
      <c r="K445" s="61"/>
      <c r="L445" s="61"/>
      <c r="M445" s="61"/>
      <c r="N445" s="61"/>
      <c r="O445" s="61"/>
      <c r="P445" s="61"/>
      <c r="Q445" s="61"/>
      <c r="R445" s="61"/>
      <c r="S445" s="61"/>
      <c r="T445" s="61"/>
      <c r="U445" s="61"/>
    </row>
    <row r="446" spans="2:21" ht="15.75" customHeight="1" x14ac:dyDescent="0.2">
      <c r="B446" s="61"/>
      <c r="C446" s="60"/>
      <c r="D446" s="61"/>
      <c r="E446" s="61"/>
      <c r="F446" s="61"/>
      <c r="G446" s="61"/>
      <c r="H446" s="61"/>
      <c r="I446" s="61"/>
      <c r="J446" s="61"/>
      <c r="K446" s="61"/>
      <c r="L446" s="61"/>
      <c r="M446" s="61"/>
      <c r="N446" s="61"/>
      <c r="O446" s="61"/>
      <c r="P446" s="61"/>
      <c r="Q446" s="61"/>
      <c r="R446" s="61"/>
      <c r="S446" s="61"/>
      <c r="T446" s="61"/>
      <c r="U446" s="61"/>
    </row>
    <row r="447" spans="2:21" ht="15.75" customHeight="1" x14ac:dyDescent="0.2">
      <c r="B447" s="61"/>
      <c r="C447" s="60"/>
      <c r="D447" s="61"/>
      <c r="E447" s="61"/>
      <c r="F447" s="61"/>
      <c r="G447" s="61"/>
      <c r="H447" s="61"/>
      <c r="I447" s="61"/>
      <c r="J447" s="61"/>
      <c r="K447" s="61"/>
      <c r="L447" s="61"/>
      <c r="M447" s="61"/>
      <c r="N447" s="61"/>
      <c r="O447" s="61"/>
      <c r="P447" s="61"/>
      <c r="Q447" s="61"/>
      <c r="R447" s="61"/>
      <c r="S447" s="61"/>
      <c r="T447" s="61"/>
      <c r="U447" s="61"/>
    </row>
    <row r="448" spans="2:21" ht="15.75" customHeight="1" x14ac:dyDescent="0.2">
      <c r="B448" s="61"/>
      <c r="C448" s="60"/>
      <c r="D448" s="61"/>
      <c r="E448" s="61"/>
      <c r="F448" s="61"/>
      <c r="G448" s="61"/>
      <c r="H448" s="61"/>
      <c r="I448" s="61"/>
      <c r="J448" s="61"/>
      <c r="K448" s="61"/>
      <c r="L448" s="61"/>
      <c r="M448" s="61"/>
      <c r="N448" s="61"/>
      <c r="O448" s="61"/>
      <c r="P448" s="61"/>
      <c r="Q448" s="61"/>
      <c r="R448" s="61"/>
      <c r="S448" s="61"/>
      <c r="T448" s="61"/>
      <c r="U448" s="61"/>
    </row>
    <row r="449" spans="2:21" ht="15.75" customHeight="1" x14ac:dyDescent="0.2">
      <c r="B449" s="61"/>
      <c r="C449" s="60"/>
      <c r="D449" s="61"/>
      <c r="E449" s="61"/>
      <c r="F449" s="61"/>
      <c r="G449" s="61"/>
      <c r="H449" s="61"/>
      <c r="I449" s="61"/>
      <c r="J449" s="61"/>
      <c r="K449" s="61"/>
      <c r="L449" s="61"/>
      <c r="M449" s="61"/>
      <c r="N449" s="61"/>
      <c r="O449" s="61"/>
      <c r="P449" s="61"/>
      <c r="Q449" s="61"/>
      <c r="R449" s="61"/>
      <c r="S449" s="61"/>
      <c r="T449" s="61"/>
      <c r="U449" s="61"/>
    </row>
    <row r="450" spans="2:21" ht="15.75" customHeight="1" x14ac:dyDescent="0.2">
      <c r="B450" s="61"/>
      <c r="C450" s="60"/>
      <c r="D450" s="61"/>
      <c r="E450" s="61"/>
      <c r="F450" s="61"/>
      <c r="G450" s="61"/>
      <c r="H450" s="61"/>
      <c r="I450" s="61"/>
      <c r="J450" s="61"/>
      <c r="K450" s="61"/>
      <c r="L450" s="61"/>
      <c r="M450" s="61"/>
      <c r="N450" s="61"/>
      <c r="O450" s="61"/>
      <c r="P450" s="61"/>
      <c r="Q450" s="61"/>
      <c r="R450" s="61"/>
      <c r="S450" s="61"/>
      <c r="T450" s="61"/>
      <c r="U450" s="61"/>
    </row>
    <row r="451" spans="2:21" ht="15.75" customHeight="1" x14ac:dyDescent="0.2">
      <c r="B451" s="61"/>
      <c r="C451" s="60"/>
      <c r="D451" s="61"/>
      <c r="E451" s="61"/>
      <c r="F451" s="61"/>
      <c r="G451" s="61"/>
      <c r="H451" s="61"/>
      <c r="I451" s="61"/>
      <c r="J451" s="61"/>
      <c r="K451" s="61"/>
      <c r="L451" s="61"/>
      <c r="M451" s="61"/>
      <c r="N451" s="61"/>
      <c r="O451" s="61"/>
      <c r="P451" s="61"/>
      <c r="Q451" s="61"/>
      <c r="R451" s="61"/>
      <c r="S451" s="61"/>
      <c r="T451" s="61"/>
      <c r="U451" s="61"/>
    </row>
    <row r="452" spans="2:21" ht="15.75" customHeight="1" x14ac:dyDescent="0.2">
      <c r="B452" s="61"/>
      <c r="C452" s="60"/>
      <c r="D452" s="61"/>
      <c r="E452" s="61"/>
      <c r="F452" s="61"/>
      <c r="G452" s="61"/>
      <c r="H452" s="61"/>
      <c r="I452" s="61"/>
      <c r="J452" s="61"/>
      <c r="K452" s="61"/>
      <c r="L452" s="61"/>
      <c r="M452" s="61"/>
      <c r="N452" s="61"/>
      <c r="O452" s="61"/>
      <c r="P452" s="61"/>
      <c r="Q452" s="61"/>
      <c r="R452" s="61"/>
      <c r="S452" s="61"/>
      <c r="T452" s="61"/>
      <c r="U452" s="61"/>
    </row>
    <row r="453" spans="2:21" ht="15.75" customHeight="1" x14ac:dyDescent="0.2">
      <c r="B453" s="61"/>
      <c r="C453" s="60"/>
      <c r="D453" s="61"/>
      <c r="E453" s="61"/>
      <c r="F453" s="61"/>
      <c r="G453" s="61"/>
      <c r="H453" s="61"/>
      <c r="I453" s="61"/>
      <c r="J453" s="61"/>
      <c r="K453" s="61"/>
      <c r="L453" s="61"/>
      <c r="M453" s="61"/>
      <c r="N453" s="61"/>
      <c r="O453" s="61"/>
      <c r="P453" s="61"/>
      <c r="Q453" s="61"/>
      <c r="R453" s="61"/>
      <c r="S453" s="61"/>
      <c r="T453" s="61"/>
      <c r="U453" s="61"/>
    </row>
    <row r="454" spans="2:21" ht="15.75" customHeight="1" x14ac:dyDescent="0.2">
      <c r="B454" s="61"/>
      <c r="C454" s="60"/>
      <c r="D454" s="61"/>
      <c r="E454" s="61"/>
      <c r="F454" s="61"/>
      <c r="G454" s="61"/>
      <c r="H454" s="61"/>
      <c r="I454" s="61"/>
      <c r="J454" s="61"/>
      <c r="K454" s="61"/>
      <c r="L454" s="61"/>
      <c r="M454" s="61"/>
      <c r="N454" s="61"/>
      <c r="O454" s="61"/>
      <c r="P454" s="61"/>
      <c r="Q454" s="61"/>
      <c r="R454" s="61"/>
      <c r="S454" s="61"/>
      <c r="T454" s="61"/>
      <c r="U454" s="61"/>
    </row>
    <row r="455" spans="2:21" ht="15.75" customHeight="1" x14ac:dyDescent="0.2">
      <c r="B455" s="61"/>
      <c r="C455" s="60"/>
      <c r="D455" s="61"/>
      <c r="E455" s="61"/>
      <c r="F455" s="61"/>
      <c r="G455" s="61"/>
      <c r="H455" s="61"/>
      <c r="I455" s="61"/>
      <c r="J455" s="61"/>
      <c r="K455" s="61"/>
      <c r="L455" s="61"/>
      <c r="M455" s="61"/>
      <c r="N455" s="61"/>
      <c r="O455" s="61"/>
      <c r="P455" s="61"/>
      <c r="Q455" s="61"/>
      <c r="R455" s="61"/>
      <c r="S455" s="61"/>
      <c r="T455" s="61"/>
      <c r="U455" s="61"/>
    </row>
    <row r="456" spans="2:21" ht="15.75" customHeight="1" x14ac:dyDescent="0.2">
      <c r="B456" s="61"/>
      <c r="C456" s="60"/>
      <c r="D456" s="61"/>
      <c r="E456" s="61"/>
      <c r="F456" s="61"/>
      <c r="G456" s="61"/>
      <c r="H456" s="61"/>
      <c r="I456" s="61"/>
      <c r="J456" s="61"/>
      <c r="K456" s="61"/>
      <c r="L456" s="61"/>
      <c r="M456" s="61"/>
      <c r="N456" s="61"/>
      <c r="O456" s="61"/>
      <c r="P456" s="61"/>
      <c r="Q456" s="61"/>
      <c r="R456" s="61"/>
      <c r="S456" s="61"/>
      <c r="T456" s="61"/>
      <c r="U456" s="61"/>
    </row>
    <row r="457" spans="2:21" ht="15.75" customHeight="1" x14ac:dyDescent="0.2">
      <c r="B457" s="61"/>
      <c r="C457" s="60"/>
      <c r="D457" s="61"/>
      <c r="E457" s="61"/>
      <c r="F457" s="61"/>
      <c r="G457" s="61"/>
      <c r="H457" s="61"/>
      <c r="I457" s="61"/>
      <c r="J457" s="61"/>
      <c r="K457" s="61"/>
      <c r="L457" s="61"/>
      <c r="M457" s="61"/>
      <c r="N457" s="61"/>
      <c r="O457" s="61"/>
      <c r="P457" s="61"/>
      <c r="Q457" s="61"/>
      <c r="R457" s="61"/>
      <c r="S457" s="61"/>
      <c r="T457" s="61"/>
      <c r="U457" s="61"/>
    </row>
    <row r="458" spans="2:21" ht="15.75" customHeight="1" x14ac:dyDescent="0.2">
      <c r="B458" s="61"/>
      <c r="C458" s="60"/>
      <c r="D458" s="61"/>
      <c r="E458" s="61"/>
      <c r="F458" s="61"/>
      <c r="G458" s="61"/>
      <c r="H458" s="61"/>
      <c r="I458" s="61"/>
      <c r="J458" s="61"/>
      <c r="K458" s="61"/>
      <c r="L458" s="61"/>
      <c r="M458" s="61"/>
      <c r="N458" s="61"/>
      <c r="O458" s="61"/>
      <c r="P458" s="61"/>
      <c r="Q458" s="61"/>
      <c r="R458" s="61"/>
      <c r="S458" s="61"/>
      <c r="T458" s="61"/>
      <c r="U458" s="61"/>
    </row>
    <row r="459" spans="2:21" ht="15.75" customHeight="1" x14ac:dyDescent="0.2">
      <c r="B459" s="61"/>
      <c r="C459" s="60"/>
      <c r="D459" s="61"/>
      <c r="E459" s="61"/>
      <c r="F459" s="61"/>
      <c r="G459" s="61"/>
      <c r="H459" s="61"/>
      <c r="I459" s="61"/>
      <c r="J459" s="61"/>
      <c r="K459" s="61"/>
      <c r="L459" s="61"/>
      <c r="M459" s="61"/>
      <c r="N459" s="61"/>
      <c r="O459" s="61"/>
      <c r="P459" s="61"/>
      <c r="Q459" s="61"/>
      <c r="R459" s="61"/>
      <c r="S459" s="61"/>
      <c r="T459" s="61"/>
      <c r="U459" s="61"/>
    </row>
    <row r="460" spans="2:21" ht="15.75" customHeight="1" x14ac:dyDescent="0.2">
      <c r="B460" s="61"/>
      <c r="C460" s="60"/>
      <c r="D460" s="61"/>
      <c r="E460" s="61"/>
      <c r="F460" s="61"/>
      <c r="G460" s="61"/>
      <c r="H460" s="61"/>
      <c r="I460" s="61"/>
      <c r="J460" s="61"/>
      <c r="K460" s="61"/>
      <c r="L460" s="61"/>
      <c r="M460" s="61"/>
      <c r="N460" s="61"/>
      <c r="O460" s="61"/>
      <c r="P460" s="61"/>
      <c r="Q460" s="61"/>
      <c r="R460" s="61"/>
      <c r="S460" s="61"/>
      <c r="T460" s="61"/>
      <c r="U460" s="61"/>
    </row>
    <row r="461" spans="2:21" ht="15.75" customHeight="1" x14ac:dyDescent="0.2">
      <c r="B461" s="61"/>
      <c r="C461" s="60"/>
      <c r="D461" s="61"/>
      <c r="E461" s="61"/>
      <c r="F461" s="61"/>
      <c r="G461" s="61"/>
      <c r="H461" s="61"/>
      <c r="I461" s="61"/>
      <c r="J461" s="61"/>
      <c r="K461" s="61"/>
      <c r="L461" s="61"/>
      <c r="M461" s="61"/>
      <c r="N461" s="61"/>
      <c r="O461" s="61"/>
      <c r="P461" s="61"/>
      <c r="Q461" s="61"/>
      <c r="R461" s="61"/>
      <c r="S461" s="61"/>
      <c r="T461" s="61"/>
      <c r="U461" s="61"/>
    </row>
    <row r="462" spans="2:21" ht="15.75" customHeight="1" x14ac:dyDescent="0.2">
      <c r="B462" s="61"/>
      <c r="C462" s="60"/>
      <c r="D462" s="61"/>
      <c r="E462" s="61"/>
      <c r="F462" s="61"/>
      <c r="G462" s="61"/>
      <c r="H462" s="61"/>
      <c r="I462" s="61"/>
      <c r="J462" s="61"/>
      <c r="K462" s="61"/>
      <c r="L462" s="61"/>
      <c r="M462" s="61"/>
      <c r="N462" s="61"/>
      <c r="O462" s="61"/>
      <c r="P462" s="61"/>
      <c r="Q462" s="61"/>
      <c r="R462" s="61"/>
      <c r="S462" s="61"/>
      <c r="T462" s="61"/>
      <c r="U462" s="61"/>
    </row>
    <row r="463" spans="2:21" ht="15.75" customHeight="1" x14ac:dyDescent="0.2">
      <c r="B463" s="61"/>
      <c r="C463" s="60"/>
      <c r="D463" s="61"/>
      <c r="E463" s="61"/>
      <c r="F463" s="61"/>
      <c r="G463" s="61"/>
      <c r="H463" s="61"/>
      <c r="I463" s="61"/>
      <c r="J463" s="61"/>
      <c r="K463" s="61"/>
      <c r="L463" s="61"/>
      <c r="M463" s="61"/>
      <c r="N463" s="61"/>
      <c r="O463" s="61"/>
      <c r="P463" s="61"/>
      <c r="Q463" s="61"/>
      <c r="R463" s="61"/>
      <c r="S463" s="61"/>
      <c r="T463" s="61"/>
      <c r="U463" s="61"/>
    </row>
    <row r="464" spans="2:21" ht="15.75" customHeight="1" x14ac:dyDescent="0.2">
      <c r="B464" s="61"/>
      <c r="C464" s="60"/>
      <c r="D464" s="61"/>
      <c r="E464" s="61"/>
      <c r="F464" s="61"/>
      <c r="G464" s="61"/>
      <c r="H464" s="61"/>
      <c r="I464" s="61"/>
      <c r="J464" s="61"/>
      <c r="K464" s="61"/>
      <c r="L464" s="61"/>
      <c r="M464" s="61"/>
      <c r="N464" s="61"/>
      <c r="O464" s="61"/>
      <c r="P464" s="61"/>
      <c r="Q464" s="61"/>
      <c r="R464" s="61"/>
      <c r="S464" s="61"/>
      <c r="T464" s="61"/>
      <c r="U464" s="61"/>
    </row>
    <row r="465" spans="2:21" ht="15.75" customHeight="1" x14ac:dyDescent="0.2">
      <c r="B465" s="61"/>
      <c r="C465" s="60"/>
      <c r="D465" s="61"/>
      <c r="E465" s="61"/>
      <c r="F465" s="61"/>
      <c r="G465" s="61"/>
      <c r="H465" s="61"/>
      <c r="I465" s="61"/>
      <c r="J465" s="61"/>
      <c r="K465" s="61"/>
      <c r="L465" s="61"/>
      <c r="M465" s="61"/>
      <c r="N465" s="61"/>
      <c r="O465" s="61"/>
      <c r="P465" s="61"/>
      <c r="Q465" s="61"/>
      <c r="R465" s="61"/>
      <c r="S465" s="61"/>
      <c r="T465" s="61"/>
      <c r="U465" s="61"/>
    </row>
    <row r="466" spans="2:21" ht="15.75" customHeight="1" x14ac:dyDescent="0.2">
      <c r="B466" s="61"/>
      <c r="C466" s="60"/>
      <c r="D466" s="61"/>
      <c r="E466" s="61"/>
      <c r="F466" s="61"/>
      <c r="G466" s="61"/>
      <c r="H466" s="61"/>
      <c r="I466" s="61"/>
      <c r="J466" s="61"/>
      <c r="K466" s="61"/>
      <c r="L466" s="61"/>
      <c r="M466" s="61"/>
      <c r="N466" s="61"/>
      <c r="O466" s="61"/>
      <c r="P466" s="61"/>
      <c r="Q466" s="61"/>
      <c r="R466" s="61"/>
      <c r="S466" s="61"/>
      <c r="T466" s="61"/>
      <c r="U466" s="61"/>
    </row>
    <row r="467" spans="2:21" ht="15.75" customHeight="1" x14ac:dyDescent="0.2">
      <c r="B467" s="61"/>
      <c r="C467" s="60"/>
      <c r="D467" s="61"/>
      <c r="E467" s="61"/>
      <c r="F467" s="61"/>
      <c r="G467" s="61"/>
      <c r="H467" s="61"/>
      <c r="I467" s="61"/>
      <c r="J467" s="61"/>
      <c r="K467" s="61"/>
      <c r="L467" s="61"/>
      <c r="M467" s="61"/>
      <c r="N467" s="61"/>
      <c r="O467" s="61"/>
      <c r="P467" s="61"/>
      <c r="Q467" s="61"/>
      <c r="R467" s="61"/>
      <c r="S467" s="61"/>
      <c r="T467" s="61"/>
      <c r="U467" s="61"/>
    </row>
    <row r="468" spans="2:21" ht="15.75" customHeight="1" x14ac:dyDescent="0.2">
      <c r="B468" s="61"/>
      <c r="C468" s="60"/>
      <c r="D468" s="61"/>
      <c r="E468" s="61"/>
      <c r="F468" s="61"/>
      <c r="G468" s="61"/>
      <c r="H468" s="61"/>
      <c r="I468" s="61"/>
      <c r="J468" s="61"/>
      <c r="K468" s="61"/>
      <c r="L468" s="61"/>
      <c r="M468" s="61"/>
      <c r="N468" s="61"/>
      <c r="O468" s="61"/>
      <c r="P468" s="61"/>
      <c r="Q468" s="61"/>
      <c r="R468" s="61"/>
      <c r="S468" s="61"/>
      <c r="T468" s="61"/>
      <c r="U468" s="61"/>
    </row>
    <row r="469" spans="2:21" ht="15.75" customHeight="1" x14ac:dyDescent="0.2">
      <c r="B469" s="61"/>
      <c r="C469" s="60"/>
      <c r="D469" s="61"/>
      <c r="E469" s="61"/>
      <c r="F469" s="61"/>
      <c r="G469" s="61"/>
      <c r="H469" s="61"/>
      <c r="I469" s="61"/>
      <c r="J469" s="61"/>
      <c r="K469" s="61"/>
      <c r="L469" s="61"/>
      <c r="M469" s="61"/>
      <c r="N469" s="61"/>
      <c r="O469" s="61"/>
      <c r="P469" s="61"/>
      <c r="Q469" s="61"/>
      <c r="R469" s="61"/>
      <c r="S469" s="61"/>
      <c r="T469" s="61"/>
      <c r="U469" s="61"/>
    </row>
    <row r="470" spans="2:21" ht="15.75" customHeight="1" x14ac:dyDescent="0.2">
      <c r="B470" s="61"/>
      <c r="C470" s="60"/>
      <c r="D470" s="61"/>
      <c r="E470" s="61"/>
      <c r="F470" s="61"/>
      <c r="G470" s="61"/>
      <c r="H470" s="61"/>
      <c r="I470" s="61"/>
      <c r="J470" s="61"/>
      <c r="K470" s="61"/>
      <c r="L470" s="61"/>
      <c r="M470" s="61"/>
      <c r="N470" s="61"/>
      <c r="O470" s="61"/>
      <c r="P470" s="61"/>
      <c r="Q470" s="61"/>
      <c r="R470" s="61"/>
      <c r="S470" s="61"/>
      <c r="T470" s="61"/>
      <c r="U470" s="61"/>
    </row>
    <row r="471" spans="2:21" ht="15.75" customHeight="1" x14ac:dyDescent="0.2">
      <c r="B471" s="61"/>
      <c r="C471" s="60"/>
      <c r="D471" s="61"/>
      <c r="E471" s="61"/>
      <c r="F471" s="61"/>
      <c r="G471" s="61"/>
      <c r="H471" s="61"/>
      <c r="I471" s="61"/>
      <c r="J471" s="61"/>
      <c r="K471" s="61"/>
      <c r="L471" s="61"/>
      <c r="M471" s="61"/>
      <c r="N471" s="61"/>
      <c r="O471" s="61"/>
      <c r="P471" s="61"/>
      <c r="Q471" s="61"/>
      <c r="R471" s="61"/>
      <c r="S471" s="61"/>
      <c r="T471" s="61"/>
      <c r="U471" s="61"/>
    </row>
    <row r="472" spans="2:21" ht="15.75" customHeight="1" x14ac:dyDescent="0.2">
      <c r="B472" s="61"/>
      <c r="C472" s="60"/>
      <c r="D472" s="61"/>
      <c r="E472" s="61"/>
      <c r="F472" s="61"/>
      <c r="G472" s="61"/>
      <c r="H472" s="61"/>
      <c r="I472" s="61"/>
      <c r="J472" s="61"/>
      <c r="K472" s="61"/>
      <c r="L472" s="61"/>
      <c r="M472" s="61"/>
      <c r="N472" s="61"/>
      <c r="O472" s="61"/>
      <c r="P472" s="61"/>
      <c r="Q472" s="61"/>
      <c r="R472" s="61"/>
      <c r="S472" s="61"/>
      <c r="T472" s="61"/>
      <c r="U472" s="61"/>
    </row>
    <row r="473" spans="2:21" ht="15.75" customHeight="1" x14ac:dyDescent="0.2">
      <c r="B473" s="61"/>
      <c r="C473" s="60"/>
      <c r="D473" s="61"/>
      <c r="E473" s="61"/>
      <c r="F473" s="61"/>
      <c r="G473" s="61"/>
      <c r="H473" s="61"/>
      <c r="I473" s="61"/>
      <c r="J473" s="61"/>
      <c r="K473" s="61"/>
      <c r="L473" s="61"/>
      <c r="M473" s="61"/>
      <c r="N473" s="61"/>
      <c r="O473" s="61"/>
      <c r="P473" s="61"/>
      <c r="Q473" s="61"/>
      <c r="R473" s="61"/>
      <c r="S473" s="61"/>
      <c r="T473" s="61"/>
      <c r="U473" s="61"/>
    </row>
    <row r="474" spans="2:21" ht="15.75" customHeight="1" x14ac:dyDescent="0.2">
      <c r="B474" s="61"/>
      <c r="C474" s="60"/>
      <c r="D474" s="61"/>
      <c r="E474" s="61"/>
      <c r="F474" s="61"/>
      <c r="G474" s="61"/>
      <c r="H474" s="61"/>
      <c r="I474" s="61"/>
      <c r="J474" s="61"/>
      <c r="K474" s="61"/>
      <c r="L474" s="61"/>
      <c r="M474" s="61"/>
      <c r="N474" s="61"/>
      <c r="O474" s="61"/>
      <c r="P474" s="61"/>
      <c r="Q474" s="61"/>
      <c r="R474" s="61"/>
      <c r="S474" s="61"/>
      <c r="T474" s="61"/>
      <c r="U474" s="61"/>
    </row>
    <row r="475" spans="2:21" ht="15.75" customHeight="1" x14ac:dyDescent="0.2">
      <c r="B475" s="61"/>
      <c r="C475" s="60"/>
      <c r="D475" s="61"/>
      <c r="E475" s="61"/>
      <c r="F475" s="61"/>
      <c r="G475" s="61"/>
      <c r="H475" s="61"/>
      <c r="I475" s="61"/>
      <c r="J475" s="61"/>
      <c r="K475" s="61"/>
      <c r="L475" s="61"/>
      <c r="M475" s="61"/>
      <c r="N475" s="61"/>
      <c r="O475" s="61"/>
      <c r="P475" s="61"/>
      <c r="Q475" s="61"/>
      <c r="R475" s="61"/>
      <c r="S475" s="61"/>
      <c r="T475" s="61"/>
      <c r="U475" s="61"/>
    </row>
    <row r="476" spans="2:21" ht="15.75" customHeight="1" x14ac:dyDescent="0.2">
      <c r="B476" s="61"/>
      <c r="C476" s="60"/>
      <c r="D476" s="61"/>
      <c r="E476" s="61"/>
      <c r="F476" s="61"/>
      <c r="G476" s="61"/>
      <c r="H476" s="61"/>
      <c r="I476" s="61"/>
      <c r="J476" s="61"/>
      <c r="K476" s="61"/>
      <c r="L476" s="61"/>
      <c r="M476" s="61"/>
      <c r="N476" s="61"/>
      <c r="O476" s="61"/>
      <c r="P476" s="61"/>
      <c r="Q476" s="61"/>
      <c r="R476" s="61"/>
      <c r="S476" s="61"/>
      <c r="T476" s="61"/>
      <c r="U476" s="61"/>
    </row>
    <row r="477" spans="2:21" ht="15.75" customHeight="1" x14ac:dyDescent="0.2">
      <c r="B477" s="61"/>
      <c r="C477" s="60"/>
      <c r="D477" s="61"/>
      <c r="E477" s="61"/>
      <c r="F477" s="61"/>
      <c r="G477" s="61"/>
      <c r="H477" s="61"/>
      <c r="I477" s="61"/>
      <c r="J477" s="61"/>
      <c r="K477" s="61"/>
      <c r="L477" s="61"/>
      <c r="M477" s="61"/>
      <c r="N477" s="61"/>
      <c r="O477" s="61"/>
      <c r="P477" s="61"/>
      <c r="Q477" s="61"/>
      <c r="R477" s="61"/>
      <c r="S477" s="61"/>
      <c r="T477" s="61"/>
      <c r="U477" s="61"/>
    </row>
    <row r="478" spans="2:21" ht="15.75" customHeight="1" x14ac:dyDescent="0.2">
      <c r="B478" s="61"/>
      <c r="C478" s="60"/>
      <c r="D478" s="61"/>
      <c r="E478" s="61"/>
      <c r="F478" s="61"/>
      <c r="G478" s="61"/>
      <c r="H478" s="61"/>
      <c r="I478" s="61"/>
      <c r="J478" s="61"/>
      <c r="K478" s="61"/>
      <c r="L478" s="61"/>
      <c r="M478" s="61"/>
      <c r="N478" s="61"/>
      <c r="O478" s="61"/>
      <c r="P478" s="61"/>
      <c r="Q478" s="61"/>
      <c r="R478" s="61"/>
      <c r="S478" s="61"/>
      <c r="T478" s="61"/>
      <c r="U478" s="61"/>
    </row>
    <row r="479" spans="2:21" ht="15.75" customHeight="1" x14ac:dyDescent="0.2">
      <c r="B479" s="61"/>
      <c r="C479" s="60"/>
      <c r="D479" s="61"/>
      <c r="E479" s="61"/>
      <c r="F479" s="61"/>
      <c r="G479" s="61"/>
      <c r="H479" s="61"/>
      <c r="I479" s="61"/>
      <c r="J479" s="61"/>
      <c r="K479" s="61"/>
      <c r="L479" s="61"/>
      <c r="M479" s="61"/>
      <c r="N479" s="61"/>
      <c r="O479" s="61"/>
      <c r="P479" s="61"/>
      <c r="Q479" s="61"/>
      <c r="R479" s="61"/>
      <c r="S479" s="61"/>
      <c r="T479" s="61"/>
      <c r="U479" s="61"/>
    </row>
    <row r="480" spans="2:21" ht="15.75" customHeight="1" x14ac:dyDescent="0.2">
      <c r="B480" s="61"/>
      <c r="C480" s="60"/>
      <c r="D480" s="61"/>
      <c r="E480" s="61"/>
      <c r="F480" s="61"/>
      <c r="G480" s="61"/>
      <c r="H480" s="61"/>
      <c r="I480" s="61"/>
      <c r="J480" s="61"/>
      <c r="K480" s="61"/>
      <c r="L480" s="61"/>
      <c r="M480" s="61"/>
      <c r="N480" s="61"/>
      <c r="O480" s="61"/>
      <c r="P480" s="61"/>
      <c r="Q480" s="61"/>
      <c r="R480" s="61"/>
      <c r="S480" s="61"/>
      <c r="T480" s="61"/>
      <c r="U480" s="61"/>
    </row>
    <row r="481" spans="2:21" ht="15.75" customHeight="1" x14ac:dyDescent="0.2">
      <c r="B481" s="61"/>
      <c r="C481" s="60"/>
      <c r="D481" s="61"/>
      <c r="E481" s="61"/>
      <c r="F481" s="61"/>
      <c r="G481" s="61"/>
      <c r="H481" s="61"/>
      <c r="I481" s="61"/>
      <c r="J481" s="61"/>
      <c r="K481" s="61"/>
      <c r="L481" s="61"/>
      <c r="M481" s="61"/>
      <c r="N481" s="61"/>
      <c r="O481" s="61"/>
      <c r="P481" s="61"/>
      <c r="Q481" s="61"/>
      <c r="R481" s="61"/>
      <c r="S481" s="61"/>
      <c r="T481" s="61"/>
      <c r="U481" s="61"/>
    </row>
    <row r="482" spans="2:21" ht="15.75" customHeight="1" x14ac:dyDescent="0.2">
      <c r="B482" s="61"/>
      <c r="C482" s="60"/>
      <c r="D482" s="61"/>
      <c r="E482" s="61"/>
      <c r="F482" s="61"/>
      <c r="G482" s="61"/>
      <c r="H482" s="61"/>
      <c r="I482" s="61"/>
      <c r="J482" s="61"/>
      <c r="K482" s="61"/>
      <c r="L482" s="61"/>
      <c r="M482" s="61"/>
      <c r="N482" s="61"/>
      <c r="O482" s="61"/>
      <c r="P482" s="61"/>
      <c r="Q482" s="61"/>
      <c r="R482" s="61"/>
      <c r="S482" s="61"/>
      <c r="T482" s="61"/>
      <c r="U482" s="61"/>
    </row>
    <row r="483" spans="2:21" ht="15.75" customHeight="1" x14ac:dyDescent="0.2">
      <c r="B483" s="61"/>
      <c r="C483" s="60"/>
      <c r="D483" s="61"/>
      <c r="E483" s="61"/>
      <c r="F483" s="61"/>
      <c r="G483" s="61"/>
      <c r="H483" s="61"/>
      <c r="I483" s="61"/>
      <c r="J483" s="61"/>
      <c r="K483" s="61"/>
      <c r="L483" s="61"/>
      <c r="M483" s="61"/>
      <c r="N483" s="61"/>
      <c r="O483" s="61"/>
      <c r="P483" s="61"/>
      <c r="Q483" s="61"/>
      <c r="R483" s="61"/>
      <c r="S483" s="61"/>
      <c r="T483" s="61"/>
      <c r="U483" s="61"/>
    </row>
    <row r="484" spans="2:21" ht="15.75" customHeight="1" x14ac:dyDescent="0.2">
      <c r="B484" s="61"/>
      <c r="C484" s="60"/>
      <c r="D484" s="61"/>
      <c r="E484" s="61"/>
      <c r="F484" s="61"/>
      <c r="G484" s="61"/>
      <c r="H484" s="61"/>
      <c r="I484" s="61"/>
      <c r="J484" s="61"/>
      <c r="K484" s="61"/>
      <c r="L484" s="61"/>
      <c r="M484" s="61"/>
      <c r="N484" s="61"/>
      <c r="O484" s="61"/>
      <c r="P484" s="61"/>
      <c r="Q484" s="61"/>
      <c r="R484" s="61"/>
      <c r="S484" s="61"/>
      <c r="T484" s="61"/>
      <c r="U484" s="61"/>
    </row>
    <row r="485" spans="2:21" ht="15.75" customHeight="1" x14ac:dyDescent="0.2">
      <c r="B485" s="61"/>
      <c r="C485" s="60"/>
      <c r="D485" s="61"/>
      <c r="E485" s="61"/>
      <c r="F485" s="61"/>
      <c r="G485" s="61"/>
      <c r="H485" s="61"/>
      <c r="I485" s="61"/>
      <c r="J485" s="61"/>
      <c r="K485" s="61"/>
      <c r="L485" s="61"/>
      <c r="M485" s="61"/>
      <c r="N485" s="61"/>
      <c r="O485" s="61"/>
      <c r="P485" s="61"/>
      <c r="Q485" s="61"/>
      <c r="R485" s="61"/>
      <c r="S485" s="61"/>
      <c r="T485" s="61"/>
      <c r="U485" s="61"/>
    </row>
    <row r="486" spans="2:21" ht="15.75" customHeight="1" x14ac:dyDescent="0.2">
      <c r="B486" s="61"/>
      <c r="C486" s="60"/>
      <c r="D486" s="61"/>
      <c r="E486" s="61"/>
      <c r="F486" s="61"/>
      <c r="G486" s="61"/>
      <c r="H486" s="61"/>
      <c r="I486" s="61"/>
      <c r="J486" s="61"/>
      <c r="K486" s="61"/>
      <c r="L486" s="61"/>
      <c r="M486" s="61"/>
      <c r="N486" s="61"/>
      <c r="O486" s="61"/>
      <c r="P486" s="61"/>
      <c r="Q486" s="61"/>
      <c r="R486" s="61"/>
      <c r="S486" s="61"/>
      <c r="T486" s="61"/>
      <c r="U486" s="61"/>
    </row>
    <row r="487" spans="2:21" ht="15.75" customHeight="1" x14ac:dyDescent="0.2">
      <c r="B487" s="61"/>
      <c r="C487" s="60"/>
      <c r="D487" s="61"/>
      <c r="E487" s="61"/>
      <c r="F487" s="61"/>
      <c r="G487" s="61"/>
      <c r="H487" s="61"/>
      <c r="I487" s="61"/>
      <c r="J487" s="61"/>
      <c r="K487" s="61"/>
      <c r="L487" s="61"/>
      <c r="M487" s="61"/>
      <c r="N487" s="61"/>
      <c r="O487" s="61"/>
      <c r="P487" s="61"/>
      <c r="Q487" s="61"/>
      <c r="R487" s="61"/>
      <c r="S487" s="61"/>
      <c r="T487" s="61"/>
      <c r="U487" s="61"/>
    </row>
    <row r="488" spans="2:21" ht="15.75" customHeight="1" x14ac:dyDescent="0.2">
      <c r="B488" s="61"/>
      <c r="C488" s="60"/>
      <c r="D488" s="61"/>
      <c r="E488" s="61"/>
      <c r="F488" s="61"/>
      <c r="G488" s="61"/>
      <c r="H488" s="61"/>
      <c r="I488" s="61"/>
      <c r="J488" s="61"/>
      <c r="K488" s="61"/>
      <c r="L488" s="61"/>
      <c r="M488" s="61"/>
      <c r="N488" s="61"/>
      <c r="O488" s="61"/>
      <c r="P488" s="61"/>
      <c r="Q488" s="61"/>
      <c r="R488" s="61"/>
      <c r="S488" s="61"/>
      <c r="T488" s="61"/>
      <c r="U488" s="61"/>
    </row>
    <row r="489" spans="2:21" ht="15.75" customHeight="1" x14ac:dyDescent="0.2">
      <c r="B489" s="61"/>
      <c r="C489" s="60"/>
      <c r="D489" s="61"/>
      <c r="E489" s="61"/>
      <c r="F489" s="61"/>
      <c r="G489" s="61"/>
      <c r="H489" s="61"/>
      <c r="I489" s="61"/>
      <c r="J489" s="61"/>
      <c r="K489" s="61"/>
      <c r="L489" s="61"/>
      <c r="M489" s="61"/>
      <c r="N489" s="61"/>
      <c r="O489" s="61"/>
      <c r="P489" s="61"/>
      <c r="Q489" s="61"/>
      <c r="R489" s="61"/>
      <c r="S489" s="61"/>
      <c r="T489" s="61"/>
      <c r="U489" s="61"/>
    </row>
    <row r="490" spans="2:21" ht="15.75" customHeight="1" x14ac:dyDescent="0.2">
      <c r="B490" s="61"/>
      <c r="C490" s="60"/>
      <c r="D490" s="61"/>
      <c r="E490" s="61"/>
      <c r="F490" s="61"/>
      <c r="G490" s="61"/>
      <c r="H490" s="61"/>
      <c r="I490" s="61"/>
      <c r="J490" s="61"/>
      <c r="K490" s="61"/>
      <c r="L490" s="61"/>
      <c r="M490" s="61"/>
      <c r="N490" s="61"/>
      <c r="O490" s="61"/>
      <c r="P490" s="61"/>
      <c r="Q490" s="61"/>
      <c r="R490" s="61"/>
      <c r="S490" s="61"/>
      <c r="T490" s="61"/>
      <c r="U490" s="61"/>
    </row>
    <row r="491" spans="2:21" ht="15.75" customHeight="1" x14ac:dyDescent="0.2">
      <c r="B491" s="61"/>
      <c r="C491" s="60"/>
      <c r="D491" s="61"/>
      <c r="E491" s="61"/>
      <c r="F491" s="61"/>
      <c r="G491" s="61"/>
      <c r="H491" s="61"/>
      <c r="I491" s="61"/>
      <c r="J491" s="61"/>
      <c r="K491" s="61"/>
      <c r="L491" s="61"/>
      <c r="M491" s="61"/>
      <c r="N491" s="61"/>
      <c r="O491" s="61"/>
      <c r="P491" s="61"/>
      <c r="Q491" s="61"/>
      <c r="R491" s="61"/>
      <c r="S491" s="61"/>
      <c r="T491" s="61"/>
      <c r="U491" s="61"/>
    </row>
    <row r="492" spans="2:21" ht="15.75" customHeight="1" x14ac:dyDescent="0.2">
      <c r="B492" s="61"/>
      <c r="C492" s="60"/>
      <c r="D492" s="61"/>
      <c r="E492" s="61"/>
      <c r="F492" s="61"/>
      <c r="G492" s="61"/>
      <c r="H492" s="61"/>
      <c r="I492" s="61"/>
      <c r="J492" s="61"/>
      <c r="K492" s="61"/>
      <c r="L492" s="61"/>
      <c r="M492" s="61"/>
      <c r="N492" s="61"/>
      <c r="O492" s="61"/>
      <c r="P492" s="61"/>
      <c r="Q492" s="61"/>
      <c r="R492" s="61"/>
      <c r="S492" s="61"/>
      <c r="T492" s="61"/>
      <c r="U492" s="61"/>
    </row>
    <row r="493" spans="2:21" ht="15.75" customHeight="1" x14ac:dyDescent="0.2">
      <c r="B493" s="61"/>
      <c r="C493" s="60"/>
      <c r="D493" s="61"/>
      <c r="E493" s="61"/>
      <c r="F493" s="61"/>
      <c r="G493" s="61"/>
      <c r="H493" s="61"/>
      <c r="I493" s="61"/>
      <c r="J493" s="61"/>
      <c r="K493" s="61"/>
      <c r="L493" s="61"/>
      <c r="M493" s="61"/>
      <c r="N493" s="61"/>
      <c r="O493" s="61"/>
      <c r="P493" s="61"/>
      <c r="Q493" s="61"/>
      <c r="R493" s="61"/>
      <c r="S493" s="61"/>
      <c r="T493" s="61"/>
      <c r="U493" s="61"/>
    </row>
    <row r="494" spans="2:21" ht="15.75" customHeight="1" x14ac:dyDescent="0.2">
      <c r="B494" s="61"/>
      <c r="C494" s="60"/>
      <c r="D494" s="61"/>
      <c r="E494" s="61"/>
      <c r="F494" s="61"/>
      <c r="G494" s="61"/>
      <c r="H494" s="61"/>
      <c r="I494" s="61"/>
      <c r="J494" s="61"/>
      <c r="K494" s="61"/>
      <c r="L494" s="61"/>
      <c r="M494" s="61"/>
      <c r="N494" s="61"/>
      <c r="O494" s="61"/>
      <c r="P494" s="61"/>
      <c r="Q494" s="61"/>
      <c r="R494" s="61"/>
      <c r="S494" s="61"/>
      <c r="T494" s="61"/>
      <c r="U494" s="61"/>
    </row>
    <row r="495" spans="2:21" ht="15.75" customHeight="1" x14ac:dyDescent="0.2">
      <c r="B495" s="61"/>
      <c r="C495" s="60"/>
      <c r="D495" s="61"/>
      <c r="E495" s="61"/>
      <c r="F495" s="61"/>
      <c r="G495" s="61"/>
      <c r="H495" s="61"/>
      <c r="I495" s="61"/>
      <c r="J495" s="61"/>
      <c r="K495" s="61"/>
      <c r="L495" s="61"/>
      <c r="M495" s="61"/>
      <c r="N495" s="61"/>
      <c r="O495" s="61"/>
      <c r="P495" s="61"/>
      <c r="Q495" s="61"/>
      <c r="R495" s="61"/>
      <c r="S495" s="61"/>
      <c r="T495" s="61"/>
      <c r="U495" s="61"/>
    </row>
    <row r="496" spans="2:21" ht="15.75" customHeight="1" x14ac:dyDescent="0.2">
      <c r="B496" s="61"/>
      <c r="C496" s="60"/>
      <c r="D496" s="61"/>
      <c r="E496" s="61"/>
      <c r="F496" s="61"/>
      <c r="G496" s="61"/>
      <c r="H496" s="61"/>
      <c r="I496" s="61"/>
      <c r="J496" s="61"/>
      <c r="K496" s="61"/>
      <c r="L496" s="61"/>
      <c r="M496" s="61"/>
      <c r="N496" s="61"/>
      <c r="O496" s="61"/>
      <c r="P496" s="61"/>
      <c r="Q496" s="61"/>
      <c r="R496" s="61"/>
      <c r="S496" s="61"/>
      <c r="T496" s="61"/>
      <c r="U496" s="61"/>
    </row>
    <row r="497" spans="2:21" ht="15.75" customHeight="1" x14ac:dyDescent="0.2">
      <c r="B497" s="61"/>
      <c r="C497" s="60"/>
      <c r="D497" s="61"/>
      <c r="E497" s="61"/>
      <c r="F497" s="61"/>
      <c r="G497" s="61"/>
      <c r="H497" s="61"/>
      <c r="I497" s="61"/>
      <c r="J497" s="61"/>
      <c r="K497" s="61"/>
      <c r="L497" s="61"/>
      <c r="M497" s="61"/>
      <c r="N497" s="61"/>
      <c r="O497" s="61"/>
      <c r="P497" s="61"/>
      <c r="Q497" s="61"/>
      <c r="R497" s="61"/>
      <c r="S497" s="61"/>
      <c r="T497" s="61"/>
      <c r="U497" s="61"/>
    </row>
    <row r="498" spans="2:21" ht="15.75" customHeight="1" x14ac:dyDescent="0.2">
      <c r="B498" s="61"/>
      <c r="C498" s="60"/>
      <c r="D498" s="61"/>
      <c r="E498" s="61"/>
      <c r="F498" s="61"/>
      <c r="G498" s="61"/>
      <c r="H498" s="61"/>
      <c r="I498" s="61"/>
      <c r="J498" s="61"/>
      <c r="K498" s="61"/>
      <c r="L498" s="61"/>
      <c r="M498" s="61"/>
      <c r="N498" s="61"/>
      <c r="O498" s="61"/>
      <c r="P498" s="61"/>
      <c r="Q498" s="61"/>
      <c r="R498" s="61"/>
      <c r="S498" s="61"/>
      <c r="T498" s="61"/>
      <c r="U498" s="61"/>
    </row>
    <row r="499" spans="2:21" ht="15.75" customHeight="1" x14ac:dyDescent="0.2">
      <c r="B499" s="61"/>
      <c r="C499" s="60"/>
      <c r="D499" s="61"/>
      <c r="E499" s="61"/>
      <c r="F499" s="61"/>
      <c r="G499" s="61"/>
      <c r="H499" s="61"/>
      <c r="I499" s="61"/>
      <c r="J499" s="61"/>
      <c r="K499" s="61"/>
      <c r="L499" s="61"/>
      <c r="M499" s="61"/>
      <c r="N499" s="61"/>
      <c r="O499" s="61"/>
      <c r="P499" s="61"/>
      <c r="Q499" s="61"/>
      <c r="R499" s="61"/>
      <c r="S499" s="61"/>
      <c r="T499" s="61"/>
      <c r="U499" s="61"/>
    </row>
    <row r="500" spans="2:21" ht="15.75" customHeight="1" x14ac:dyDescent="0.2">
      <c r="B500" s="61"/>
      <c r="C500" s="60"/>
      <c r="D500" s="61"/>
      <c r="E500" s="61"/>
      <c r="F500" s="61"/>
      <c r="G500" s="61"/>
      <c r="H500" s="61"/>
      <c r="I500" s="61"/>
      <c r="J500" s="61"/>
      <c r="K500" s="61"/>
      <c r="L500" s="61"/>
      <c r="M500" s="61"/>
      <c r="N500" s="61"/>
      <c r="O500" s="61"/>
      <c r="P500" s="61"/>
      <c r="Q500" s="61"/>
      <c r="R500" s="61"/>
      <c r="S500" s="61"/>
      <c r="T500" s="61"/>
      <c r="U500" s="61"/>
    </row>
    <row r="501" spans="2:21" ht="15.75" customHeight="1" x14ac:dyDescent="0.2">
      <c r="B501" s="61"/>
      <c r="C501" s="60"/>
      <c r="D501" s="61"/>
      <c r="E501" s="61"/>
      <c r="F501" s="61"/>
      <c r="G501" s="61"/>
      <c r="H501" s="61"/>
      <c r="I501" s="61"/>
      <c r="J501" s="61"/>
      <c r="K501" s="61"/>
      <c r="L501" s="61"/>
      <c r="M501" s="61"/>
      <c r="N501" s="61"/>
      <c r="O501" s="61"/>
      <c r="P501" s="61"/>
      <c r="Q501" s="61"/>
      <c r="R501" s="61"/>
      <c r="S501" s="61"/>
      <c r="T501" s="61"/>
      <c r="U501" s="61"/>
    </row>
    <row r="502" spans="2:21" ht="15.75" customHeight="1" x14ac:dyDescent="0.2">
      <c r="B502" s="61"/>
      <c r="C502" s="60"/>
      <c r="D502" s="61"/>
      <c r="E502" s="61"/>
      <c r="F502" s="61"/>
      <c r="G502" s="61"/>
      <c r="H502" s="61"/>
      <c r="I502" s="61"/>
      <c r="J502" s="61"/>
      <c r="K502" s="61"/>
      <c r="L502" s="61"/>
      <c r="M502" s="61"/>
      <c r="N502" s="61"/>
      <c r="O502" s="61"/>
      <c r="P502" s="61"/>
      <c r="Q502" s="61"/>
      <c r="R502" s="61"/>
      <c r="S502" s="61"/>
      <c r="T502" s="61"/>
      <c r="U502" s="61"/>
    </row>
    <row r="503" spans="2:21" ht="15.75" customHeight="1" x14ac:dyDescent="0.2">
      <c r="B503" s="61"/>
      <c r="C503" s="60"/>
      <c r="D503" s="61"/>
      <c r="E503" s="61"/>
      <c r="F503" s="61"/>
      <c r="G503" s="61"/>
      <c r="H503" s="61"/>
      <c r="I503" s="61"/>
      <c r="J503" s="61"/>
      <c r="K503" s="61"/>
      <c r="L503" s="61"/>
      <c r="M503" s="61"/>
      <c r="N503" s="61"/>
      <c r="O503" s="61"/>
      <c r="P503" s="61"/>
      <c r="Q503" s="61"/>
      <c r="R503" s="61"/>
      <c r="S503" s="61"/>
      <c r="T503" s="61"/>
      <c r="U503" s="61"/>
    </row>
    <row r="504" spans="2:21" ht="15.75" customHeight="1" x14ac:dyDescent="0.2">
      <c r="B504" s="61"/>
      <c r="C504" s="60"/>
      <c r="D504" s="61"/>
      <c r="E504" s="61"/>
      <c r="F504" s="61"/>
      <c r="G504" s="61"/>
      <c r="H504" s="61"/>
      <c r="I504" s="61"/>
      <c r="J504" s="61"/>
      <c r="K504" s="61"/>
      <c r="L504" s="61"/>
      <c r="M504" s="61"/>
      <c r="N504" s="61"/>
      <c r="O504" s="61"/>
      <c r="P504" s="61"/>
      <c r="Q504" s="61"/>
      <c r="R504" s="61"/>
      <c r="S504" s="61"/>
      <c r="T504" s="61"/>
      <c r="U504" s="61"/>
    </row>
    <row r="505" spans="2:21" ht="15.75" customHeight="1" x14ac:dyDescent="0.2">
      <c r="B505" s="61"/>
      <c r="C505" s="60"/>
      <c r="D505" s="61"/>
      <c r="E505" s="61"/>
      <c r="F505" s="61"/>
      <c r="G505" s="61"/>
      <c r="H505" s="61"/>
      <c r="I505" s="61"/>
      <c r="J505" s="61"/>
      <c r="K505" s="61"/>
      <c r="L505" s="61"/>
      <c r="M505" s="61"/>
      <c r="N505" s="61"/>
      <c r="O505" s="61"/>
      <c r="P505" s="61"/>
      <c r="Q505" s="61"/>
      <c r="R505" s="61"/>
      <c r="S505" s="61"/>
      <c r="T505" s="61"/>
      <c r="U505" s="61"/>
    </row>
    <row r="506" spans="2:21" ht="15.75" customHeight="1" x14ac:dyDescent="0.2">
      <c r="B506" s="61"/>
      <c r="C506" s="60"/>
      <c r="D506" s="61"/>
      <c r="E506" s="61"/>
      <c r="F506" s="61"/>
      <c r="G506" s="61"/>
      <c r="H506" s="61"/>
      <c r="I506" s="61"/>
      <c r="J506" s="61"/>
      <c r="K506" s="61"/>
      <c r="L506" s="61"/>
      <c r="M506" s="61"/>
      <c r="N506" s="61"/>
      <c r="O506" s="61"/>
      <c r="P506" s="61"/>
      <c r="Q506" s="61"/>
      <c r="R506" s="61"/>
      <c r="S506" s="61"/>
      <c r="T506" s="61"/>
      <c r="U506" s="61"/>
    </row>
    <row r="507" spans="2:21" ht="15.75" customHeight="1" x14ac:dyDescent="0.2">
      <c r="B507" s="61"/>
      <c r="C507" s="60"/>
      <c r="D507" s="61"/>
      <c r="E507" s="61"/>
      <c r="F507" s="61"/>
      <c r="G507" s="61"/>
      <c r="H507" s="61"/>
      <c r="I507" s="61"/>
      <c r="J507" s="61"/>
      <c r="K507" s="61"/>
      <c r="L507" s="61"/>
      <c r="M507" s="61"/>
      <c r="N507" s="61"/>
      <c r="O507" s="61"/>
      <c r="P507" s="61"/>
      <c r="Q507" s="61"/>
      <c r="R507" s="61"/>
      <c r="S507" s="61"/>
      <c r="T507" s="61"/>
      <c r="U507" s="61"/>
    </row>
    <row r="508" spans="2:21" ht="15.75" customHeight="1" x14ac:dyDescent="0.2">
      <c r="B508" s="61"/>
      <c r="C508" s="60"/>
      <c r="D508" s="61"/>
      <c r="E508" s="61"/>
      <c r="F508" s="61"/>
      <c r="G508" s="61"/>
      <c r="H508" s="61"/>
      <c r="I508" s="61"/>
      <c r="J508" s="61"/>
      <c r="K508" s="61"/>
      <c r="L508" s="61"/>
      <c r="M508" s="61"/>
      <c r="N508" s="61"/>
      <c r="O508" s="61"/>
      <c r="P508" s="61"/>
      <c r="Q508" s="61"/>
      <c r="R508" s="61"/>
      <c r="S508" s="61"/>
      <c r="T508" s="61"/>
      <c r="U508" s="61"/>
    </row>
    <row r="509" spans="2:21" ht="15.75" customHeight="1" x14ac:dyDescent="0.2">
      <c r="B509" s="61"/>
      <c r="C509" s="60"/>
      <c r="D509" s="61"/>
      <c r="E509" s="61"/>
      <c r="F509" s="61"/>
      <c r="G509" s="61"/>
      <c r="H509" s="61"/>
      <c r="I509" s="61"/>
      <c r="J509" s="61"/>
      <c r="K509" s="61"/>
      <c r="L509" s="61"/>
      <c r="M509" s="61"/>
      <c r="N509" s="61"/>
      <c r="O509" s="61"/>
      <c r="P509" s="61"/>
      <c r="Q509" s="61"/>
      <c r="R509" s="61"/>
      <c r="S509" s="61"/>
      <c r="T509" s="61"/>
      <c r="U509" s="61"/>
    </row>
    <row r="510" spans="2:21" ht="15.75" customHeight="1" x14ac:dyDescent="0.2">
      <c r="B510" s="61"/>
      <c r="C510" s="60"/>
      <c r="D510" s="61"/>
      <c r="E510" s="61"/>
      <c r="F510" s="61"/>
      <c r="G510" s="61"/>
      <c r="H510" s="61"/>
      <c r="I510" s="61"/>
      <c r="J510" s="61"/>
      <c r="K510" s="61"/>
      <c r="L510" s="61"/>
      <c r="M510" s="61"/>
      <c r="N510" s="61"/>
      <c r="O510" s="61"/>
      <c r="P510" s="61"/>
      <c r="Q510" s="61"/>
      <c r="R510" s="61"/>
      <c r="S510" s="61"/>
      <c r="T510" s="61"/>
      <c r="U510" s="61"/>
    </row>
    <row r="511" spans="2:21" ht="15.75" customHeight="1" x14ac:dyDescent="0.2">
      <c r="B511" s="61"/>
      <c r="C511" s="60"/>
      <c r="D511" s="61"/>
      <c r="E511" s="61"/>
      <c r="F511" s="61"/>
      <c r="G511" s="61"/>
      <c r="H511" s="61"/>
      <c r="I511" s="61"/>
      <c r="J511" s="61"/>
      <c r="K511" s="61"/>
      <c r="L511" s="61"/>
      <c r="M511" s="61"/>
      <c r="N511" s="61"/>
      <c r="O511" s="61"/>
      <c r="P511" s="61"/>
      <c r="Q511" s="61"/>
      <c r="R511" s="61"/>
      <c r="S511" s="61"/>
      <c r="T511" s="61"/>
      <c r="U511" s="61"/>
    </row>
    <row r="512" spans="2:21" ht="15.75" customHeight="1" x14ac:dyDescent="0.2">
      <c r="B512" s="61"/>
      <c r="C512" s="60"/>
      <c r="D512" s="61"/>
      <c r="E512" s="61"/>
      <c r="F512" s="61"/>
      <c r="G512" s="61"/>
      <c r="H512" s="61"/>
      <c r="I512" s="61"/>
      <c r="J512" s="61"/>
      <c r="K512" s="61"/>
      <c r="L512" s="61"/>
      <c r="M512" s="61"/>
      <c r="N512" s="61"/>
      <c r="O512" s="61"/>
      <c r="P512" s="61"/>
      <c r="Q512" s="61"/>
      <c r="R512" s="61"/>
      <c r="S512" s="61"/>
      <c r="T512" s="61"/>
      <c r="U512" s="61"/>
    </row>
    <row r="513" spans="2:21" ht="15.75" customHeight="1" x14ac:dyDescent="0.2">
      <c r="B513" s="61"/>
      <c r="C513" s="60"/>
      <c r="D513" s="61"/>
      <c r="E513" s="61"/>
      <c r="F513" s="61"/>
      <c r="G513" s="61"/>
      <c r="H513" s="61"/>
      <c r="I513" s="61"/>
      <c r="J513" s="61"/>
      <c r="K513" s="61"/>
      <c r="L513" s="61"/>
      <c r="M513" s="61"/>
      <c r="N513" s="61"/>
      <c r="O513" s="61"/>
      <c r="P513" s="61"/>
      <c r="Q513" s="61"/>
      <c r="R513" s="61"/>
      <c r="S513" s="61"/>
      <c r="T513" s="61"/>
      <c r="U513" s="61"/>
    </row>
    <row r="514" spans="2:21" ht="15.75" customHeight="1" x14ac:dyDescent="0.2">
      <c r="B514" s="61"/>
      <c r="C514" s="60"/>
      <c r="D514" s="61"/>
      <c r="E514" s="61"/>
      <c r="F514" s="61"/>
      <c r="G514" s="61"/>
      <c r="H514" s="61"/>
      <c r="I514" s="61"/>
      <c r="J514" s="61"/>
      <c r="K514" s="61"/>
      <c r="L514" s="61"/>
      <c r="M514" s="61"/>
      <c r="N514" s="61"/>
      <c r="O514" s="61"/>
      <c r="P514" s="61"/>
      <c r="Q514" s="61"/>
      <c r="R514" s="61"/>
      <c r="S514" s="61"/>
      <c r="T514" s="61"/>
      <c r="U514" s="61"/>
    </row>
    <row r="515" spans="2:21" ht="15.75" customHeight="1" x14ac:dyDescent="0.2">
      <c r="B515" s="61"/>
      <c r="C515" s="60"/>
      <c r="D515" s="61"/>
      <c r="E515" s="61"/>
      <c r="F515" s="61"/>
      <c r="G515" s="61"/>
      <c r="H515" s="61"/>
      <c r="I515" s="61"/>
      <c r="J515" s="61"/>
      <c r="K515" s="61"/>
      <c r="L515" s="61"/>
      <c r="M515" s="61"/>
      <c r="N515" s="61"/>
      <c r="O515" s="61"/>
      <c r="P515" s="61"/>
      <c r="Q515" s="61"/>
      <c r="R515" s="61"/>
      <c r="S515" s="61"/>
      <c r="T515" s="61"/>
      <c r="U515" s="61"/>
    </row>
    <row r="516" spans="2:21" ht="15.75" customHeight="1" x14ac:dyDescent="0.2">
      <c r="B516" s="61"/>
      <c r="C516" s="60"/>
      <c r="D516" s="61"/>
      <c r="E516" s="61"/>
      <c r="F516" s="61"/>
      <c r="G516" s="61"/>
      <c r="H516" s="61"/>
      <c r="I516" s="61"/>
      <c r="J516" s="61"/>
      <c r="K516" s="61"/>
      <c r="L516" s="61"/>
      <c r="M516" s="61"/>
      <c r="N516" s="61"/>
      <c r="O516" s="61"/>
      <c r="P516" s="61"/>
      <c r="Q516" s="61"/>
      <c r="R516" s="61"/>
      <c r="S516" s="61"/>
      <c r="T516" s="61"/>
      <c r="U516" s="61"/>
    </row>
    <row r="517" spans="2:21" ht="15.75" customHeight="1" x14ac:dyDescent="0.2">
      <c r="B517" s="61"/>
      <c r="C517" s="60"/>
      <c r="D517" s="61"/>
      <c r="E517" s="61"/>
      <c r="F517" s="61"/>
      <c r="G517" s="61"/>
      <c r="H517" s="61"/>
      <c r="I517" s="61"/>
      <c r="J517" s="61"/>
      <c r="K517" s="61"/>
      <c r="L517" s="61"/>
      <c r="M517" s="61"/>
      <c r="N517" s="61"/>
      <c r="O517" s="61"/>
      <c r="P517" s="61"/>
      <c r="Q517" s="61"/>
      <c r="R517" s="61"/>
      <c r="S517" s="61"/>
      <c r="T517" s="61"/>
      <c r="U517" s="61"/>
    </row>
    <row r="518" spans="2:21" ht="15.75" customHeight="1" x14ac:dyDescent="0.2">
      <c r="B518" s="61"/>
      <c r="C518" s="60"/>
      <c r="D518" s="61"/>
      <c r="E518" s="61"/>
      <c r="F518" s="61"/>
      <c r="G518" s="61"/>
      <c r="H518" s="61"/>
      <c r="I518" s="61"/>
      <c r="J518" s="61"/>
      <c r="K518" s="61"/>
      <c r="L518" s="61"/>
      <c r="M518" s="61"/>
      <c r="N518" s="61"/>
      <c r="O518" s="61"/>
      <c r="P518" s="61"/>
      <c r="Q518" s="61"/>
      <c r="R518" s="61"/>
      <c r="S518" s="61"/>
      <c r="T518" s="61"/>
      <c r="U518" s="61"/>
    </row>
    <row r="519" spans="2:21" ht="15.75" customHeight="1" x14ac:dyDescent="0.2">
      <c r="B519" s="61"/>
      <c r="C519" s="60"/>
      <c r="D519" s="61"/>
      <c r="E519" s="61"/>
      <c r="F519" s="61"/>
      <c r="G519" s="61"/>
      <c r="H519" s="61"/>
      <c r="I519" s="61"/>
      <c r="J519" s="61"/>
      <c r="K519" s="61"/>
      <c r="L519" s="61"/>
      <c r="M519" s="61"/>
      <c r="N519" s="61"/>
      <c r="O519" s="61"/>
      <c r="P519" s="61"/>
      <c r="Q519" s="61"/>
      <c r="R519" s="61"/>
      <c r="S519" s="61"/>
      <c r="T519" s="61"/>
      <c r="U519" s="61"/>
    </row>
    <row r="520" spans="2:21" ht="15.75" customHeight="1" x14ac:dyDescent="0.2">
      <c r="B520" s="61"/>
      <c r="C520" s="60"/>
      <c r="D520" s="61"/>
      <c r="E520" s="61"/>
      <c r="F520" s="61"/>
      <c r="G520" s="61"/>
      <c r="H520" s="61"/>
      <c r="I520" s="61"/>
      <c r="J520" s="61"/>
      <c r="K520" s="61"/>
      <c r="L520" s="61"/>
      <c r="M520" s="61"/>
      <c r="N520" s="61"/>
      <c r="O520" s="61"/>
      <c r="P520" s="61"/>
      <c r="Q520" s="61"/>
      <c r="R520" s="61"/>
      <c r="S520" s="61"/>
      <c r="T520" s="61"/>
      <c r="U520" s="61"/>
    </row>
    <row r="521" spans="2:21" ht="15.75" customHeight="1" x14ac:dyDescent="0.2">
      <c r="B521" s="61"/>
      <c r="C521" s="60"/>
      <c r="D521" s="61"/>
      <c r="E521" s="61"/>
      <c r="F521" s="61"/>
      <c r="G521" s="61"/>
      <c r="H521" s="61"/>
      <c r="I521" s="61"/>
      <c r="J521" s="61"/>
      <c r="K521" s="61"/>
      <c r="L521" s="61"/>
      <c r="M521" s="61"/>
      <c r="N521" s="61"/>
      <c r="O521" s="61"/>
      <c r="P521" s="61"/>
      <c r="Q521" s="61"/>
      <c r="R521" s="61"/>
      <c r="S521" s="61"/>
      <c r="T521" s="61"/>
      <c r="U521" s="61"/>
    </row>
    <row r="522" spans="2:21" ht="15.75" customHeight="1" x14ac:dyDescent="0.2">
      <c r="B522" s="61"/>
      <c r="C522" s="60"/>
      <c r="D522" s="61"/>
      <c r="E522" s="61"/>
      <c r="F522" s="61"/>
      <c r="G522" s="61"/>
      <c r="H522" s="61"/>
      <c r="I522" s="61"/>
      <c r="J522" s="61"/>
      <c r="K522" s="61"/>
      <c r="L522" s="61"/>
      <c r="M522" s="61"/>
      <c r="N522" s="61"/>
      <c r="O522" s="61"/>
      <c r="P522" s="61"/>
      <c r="Q522" s="61"/>
      <c r="R522" s="61"/>
      <c r="S522" s="61"/>
      <c r="T522" s="61"/>
      <c r="U522" s="61"/>
    </row>
    <row r="523" spans="2:21" ht="15.75" customHeight="1" x14ac:dyDescent="0.2">
      <c r="B523" s="61"/>
      <c r="C523" s="60"/>
      <c r="D523" s="61"/>
      <c r="E523" s="61"/>
      <c r="F523" s="61"/>
      <c r="G523" s="61"/>
      <c r="H523" s="61"/>
      <c r="I523" s="61"/>
      <c r="J523" s="61"/>
      <c r="K523" s="61"/>
      <c r="L523" s="61"/>
      <c r="M523" s="61"/>
      <c r="N523" s="61"/>
      <c r="O523" s="61"/>
      <c r="P523" s="61"/>
      <c r="Q523" s="61"/>
      <c r="R523" s="61"/>
      <c r="S523" s="61"/>
      <c r="T523" s="61"/>
      <c r="U523" s="61"/>
    </row>
    <row r="524" spans="2:21" ht="15.75" customHeight="1" x14ac:dyDescent="0.2">
      <c r="B524" s="61"/>
      <c r="C524" s="60"/>
      <c r="D524" s="61"/>
      <c r="E524" s="61"/>
      <c r="F524" s="61"/>
      <c r="G524" s="61"/>
      <c r="H524" s="61"/>
      <c r="I524" s="61"/>
      <c r="J524" s="61"/>
      <c r="K524" s="61"/>
      <c r="L524" s="61"/>
      <c r="M524" s="61"/>
      <c r="N524" s="61"/>
      <c r="O524" s="61"/>
      <c r="P524" s="61"/>
      <c r="Q524" s="61"/>
      <c r="R524" s="61"/>
      <c r="S524" s="61"/>
      <c r="T524" s="61"/>
      <c r="U524" s="61"/>
    </row>
    <row r="525" spans="2:21" ht="15.75" customHeight="1" x14ac:dyDescent="0.2">
      <c r="B525" s="61"/>
      <c r="C525" s="60"/>
      <c r="D525" s="61"/>
      <c r="E525" s="61"/>
      <c r="F525" s="61"/>
      <c r="G525" s="61"/>
      <c r="H525" s="61"/>
      <c r="I525" s="61"/>
      <c r="J525" s="61"/>
      <c r="K525" s="61"/>
      <c r="L525" s="61"/>
      <c r="M525" s="61"/>
      <c r="N525" s="61"/>
      <c r="O525" s="61"/>
      <c r="P525" s="61"/>
      <c r="Q525" s="61"/>
      <c r="R525" s="61"/>
      <c r="S525" s="61"/>
      <c r="T525" s="61"/>
      <c r="U525" s="61"/>
    </row>
    <row r="526" spans="2:21" ht="15.75" customHeight="1" x14ac:dyDescent="0.2">
      <c r="B526" s="61"/>
      <c r="C526" s="60"/>
      <c r="D526" s="61"/>
      <c r="E526" s="61"/>
      <c r="F526" s="61"/>
      <c r="G526" s="61"/>
      <c r="H526" s="61"/>
      <c r="I526" s="61"/>
      <c r="J526" s="61"/>
      <c r="K526" s="61"/>
      <c r="L526" s="61"/>
      <c r="M526" s="61"/>
      <c r="N526" s="61"/>
      <c r="O526" s="61"/>
      <c r="P526" s="61"/>
      <c r="Q526" s="61"/>
      <c r="R526" s="61"/>
      <c r="S526" s="61"/>
      <c r="T526" s="61"/>
      <c r="U526" s="61"/>
    </row>
    <row r="527" spans="2:21" ht="15.75" customHeight="1" x14ac:dyDescent="0.2">
      <c r="B527" s="61"/>
      <c r="C527" s="60"/>
      <c r="D527" s="61"/>
      <c r="E527" s="61"/>
      <c r="F527" s="61"/>
      <c r="G527" s="61"/>
      <c r="H527" s="61"/>
      <c r="I527" s="61"/>
      <c r="J527" s="61"/>
      <c r="K527" s="61"/>
      <c r="L527" s="61"/>
      <c r="M527" s="61"/>
      <c r="N527" s="61"/>
      <c r="O527" s="61"/>
      <c r="P527" s="61"/>
      <c r="Q527" s="61"/>
      <c r="R527" s="61"/>
      <c r="S527" s="61"/>
      <c r="T527" s="61"/>
      <c r="U527" s="61"/>
    </row>
    <row r="528" spans="2:21" ht="15.75" customHeight="1" x14ac:dyDescent="0.2">
      <c r="B528" s="61"/>
      <c r="C528" s="60"/>
      <c r="D528" s="61"/>
      <c r="E528" s="61"/>
      <c r="F528" s="61"/>
      <c r="G528" s="61"/>
      <c r="H528" s="61"/>
      <c r="I528" s="61"/>
      <c r="J528" s="61"/>
      <c r="K528" s="61"/>
      <c r="L528" s="61"/>
      <c r="M528" s="61"/>
      <c r="N528" s="61"/>
      <c r="O528" s="61"/>
      <c r="P528" s="61"/>
      <c r="Q528" s="61"/>
      <c r="R528" s="61"/>
      <c r="S528" s="61"/>
      <c r="T528" s="61"/>
      <c r="U528" s="61"/>
    </row>
    <row r="529" spans="2:21" ht="15.75" customHeight="1" x14ac:dyDescent="0.2">
      <c r="B529" s="61"/>
      <c r="C529" s="60"/>
      <c r="D529" s="61"/>
      <c r="E529" s="61"/>
      <c r="F529" s="61"/>
      <c r="G529" s="61"/>
      <c r="H529" s="61"/>
      <c r="I529" s="61"/>
      <c r="J529" s="61"/>
      <c r="K529" s="61"/>
      <c r="L529" s="61"/>
      <c r="M529" s="61"/>
      <c r="N529" s="61"/>
      <c r="O529" s="61"/>
      <c r="P529" s="61"/>
      <c r="Q529" s="61"/>
      <c r="R529" s="61"/>
      <c r="S529" s="61"/>
      <c r="T529" s="61"/>
      <c r="U529" s="61"/>
    </row>
    <row r="530" spans="2:21" ht="15.75" customHeight="1" x14ac:dyDescent="0.2">
      <c r="B530" s="61"/>
      <c r="C530" s="60"/>
      <c r="D530" s="61"/>
      <c r="E530" s="61"/>
      <c r="F530" s="61"/>
      <c r="G530" s="61"/>
      <c r="H530" s="61"/>
      <c r="I530" s="61"/>
      <c r="J530" s="61"/>
      <c r="K530" s="61"/>
      <c r="L530" s="61"/>
      <c r="M530" s="61"/>
      <c r="N530" s="61"/>
      <c r="O530" s="61"/>
      <c r="P530" s="61"/>
      <c r="Q530" s="61"/>
      <c r="R530" s="61"/>
      <c r="S530" s="61"/>
      <c r="T530" s="61"/>
      <c r="U530" s="61"/>
    </row>
    <row r="531" spans="2:21" ht="15.75" customHeight="1" x14ac:dyDescent="0.2">
      <c r="B531" s="61"/>
      <c r="C531" s="60"/>
      <c r="D531" s="61"/>
      <c r="E531" s="61"/>
      <c r="F531" s="61"/>
      <c r="G531" s="61"/>
      <c r="H531" s="61"/>
      <c r="I531" s="61"/>
      <c r="J531" s="61"/>
      <c r="K531" s="61"/>
      <c r="L531" s="61"/>
      <c r="M531" s="61"/>
      <c r="N531" s="61"/>
      <c r="O531" s="61"/>
      <c r="P531" s="61"/>
      <c r="Q531" s="61"/>
      <c r="R531" s="61"/>
      <c r="S531" s="61"/>
      <c r="T531" s="61"/>
      <c r="U531" s="61"/>
    </row>
    <row r="532" spans="2:21" ht="15.75" customHeight="1" x14ac:dyDescent="0.2">
      <c r="B532" s="61"/>
      <c r="C532" s="60"/>
      <c r="D532" s="61"/>
      <c r="E532" s="61"/>
      <c r="F532" s="61"/>
      <c r="G532" s="61"/>
      <c r="H532" s="61"/>
      <c r="I532" s="61"/>
      <c r="J532" s="61"/>
      <c r="K532" s="61"/>
      <c r="L532" s="61"/>
      <c r="M532" s="61"/>
      <c r="N532" s="61"/>
      <c r="O532" s="61"/>
      <c r="P532" s="61"/>
      <c r="Q532" s="61"/>
      <c r="R532" s="61"/>
      <c r="S532" s="61"/>
      <c r="T532" s="61"/>
      <c r="U532" s="61"/>
    </row>
    <row r="533" spans="2:21" ht="15.75" customHeight="1" x14ac:dyDescent="0.2">
      <c r="B533" s="61"/>
      <c r="C533" s="60"/>
      <c r="D533" s="61"/>
      <c r="E533" s="61"/>
      <c r="F533" s="61"/>
      <c r="G533" s="61"/>
      <c r="H533" s="61"/>
      <c r="I533" s="61"/>
      <c r="J533" s="61"/>
      <c r="K533" s="61"/>
      <c r="L533" s="61"/>
      <c r="M533" s="61"/>
      <c r="N533" s="61"/>
      <c r="O533" s="61"/>
      <c r="P533" s="61"/>
      <c r="Q533" s="61"/>
      <c r="R533" s="61"/>
      <c r="S533" s="61"/>
      <c r="T533" s="61"/>
      <c r="U533" s="61"/>
    </row>
    <row r="534" spans="2:21" ht="15.75" customHeight="1" x14ac:dyDescent="0.2">
      <c r="B534" s="61"/>
      <c r="C534" s="60"/>
      <c r="D534" s="61"/>
      <c r="E534" s="61"/>
      <c r="F534" s="61"/>
      <c r="G534" s="61"/>
      <c r="H534" s="61"/>
      <c r="I534" s="61"/>
      <c r="J534" s="61"/>
      <c r="K534" s="61"/>
      <c r="L534" s="61"/>
      <c r="M534" s="61"/>
      <c r="N534" s="61"/>
      <c r="O534" s="61"/>
      <c r="P534" s="61"/>
      <c r="Q534" s="61"/>
      <c r="R534" s="61"/>
      <c r="S534" s="61"/>
      <c r="T534" s="61"/>
      <c r="U534" s="61"/>
    </row>
    <row r="535" spans="2:21" ht="15.75" customHeight="1" x14ac:dyDescent="0.2">
      <c r="B535" s="61"/>
      <c r="C535" s="60"/>
      <c r="D535" s="61"/>
      <c r="E535" s="61"/>
      <c r="F535" s="61"/>
      <c r="G535" s="61"/>
      <c r="H535" s="61"/>
      <c r="I535" s="61"/>
      <c r="J535" s="61"/>
      <c r="K535" s="61"/>
      <c r="L535" s="61"/>
      <c r="M535" s="61"/>
      <c r="N535" s="61"/>
      <c r="O535" s="61"/>
      <c r="P535" s="61"/>
      <c r="Q535" s="61"/>
      <c r="R535" s="61"/>
      <c r="S535" s="61"/>
      <c r="T535" s="61"/>
      <c r="U535" s="61"/>
    </row>
    <row r="536" spans="2:21" ht="15.75" customHeight="1" x14ac:dyDescent="0.2">
      <c r="B536" s="61"/>
      <c r="C536" s="60"/>
      <c r="D536" s="61"/>
      <c r="E536" s="61"/>
      <c r="F536" s="61"/>
      <c r="G536" s="61"/>
      <c r="H536" s="61"/>
      <c r="I536" s="61"/>
      <c r="J536" s="61"/>
      <c r="K536" s="61"/>
      <c r="L536" s="61"/>
      <c r="M536" s="61"/>
      <c r="N536" s="61"/>
      <c r="O536" s="61"/>
      <c r="P536" s="61"/>
      <c r="Q536" s="61"/>
      <c r="R536" s="61"/>
      <c r="S536" s="61"/>
      <c r="T536" s="61"/>
      <c r="U536" s="61"/>
    </row>
    <row r="537" spans="2:21" ht="15.75" customHeight="1" x14ac:dyDescent="0.2">
      <c r="B537" s="61"/>
      <c r="C537" s="60"/>
      <c r="D537" s="61"/>
      <c r="E537" s="61"/>
      <c r="F537" s="61"/>
      <c r="G537" s="61"/>
      <c r="H537" s="61"/>
      <c r="I537" s="61"/>
      <c r="J537" s="61"/>
      <c r="K537" s="61"/>
      <c r="L537" s="61"/>
      <c r="M537" s="61"/>
      <c r="N537" s="61"/>
      <c r="O537" s="61"/>
      <c r="P537" s="61"/>
      <c r="Q537" s="61"/>
      <c r="R537" s="61"/>
      <c r="S537" s="61"/>
      <c r="T537" s="61"/>
      <c r="U537" s="61"/>
    </row>
    <row r="538" spans="2:21" ht="15.75" customHeight="1" x14ac:dyDescent="0.2">
      <c r="B538" s="61"/>
      <c r="C538" s="60"/>
      <c r="D538" s="61"/>
      <c r="E538" s="61"/>
      <c r="F538" s="61"/>
      <c r="G538" s="61"/>
      <c r="H538" s="61"/>
      <c r="I538" s="61"/>
      <c r="J538" s="61"/>
      <c r="K538" s="61"/>
      <c r="L538" s="61"/>
      <c r="M538" s="61"/>
      <c r="N538" s="61"/>
      <c r="O538" s="61"/>
      <c r="P538" s="61"/>
      <c r="Q538" s="61"/>
      <c r="R538" s="61"/>
      <c r="S538" s="61"/>
      <c r="T538" s="61"/>
      <c r="U538" s="61"/>
    </row>
    <row r="539" spans="2:21" ht="15.75" customHeight="1" x14ac:dyDescent="0.2">
      <c r="B539" s="61"/>
      <c r="C539" s="60"/>
      <c r="D539" s="61"/>
      <c r="E539" s="61"/>
      <c r="F539" s="61"/>
      <c r="G539" s="61"/>
      <c r="H539" s="61"/>
      <c r="I539" s="61"/>
      <c r="J539" s="61"/>
      <c r="K539" s="61"/>
      <c r="L539" s="61"/>
      <c r="M539" s="61"/>
      <c r="N539" s="61"/>
      <c r="O539" s="61"/>
      <c r="P539" s="61"/>
      <c r="Q539" s="61"/>
      <c r="R539" s="61"/>
      <c r="S539" s="61"/>
      <c r="T539" s="61"/>
      <c r="U539" s="61"/>
    </row>
    <row r="540" spans="2:21" ht="15.75" customHeight="1" x14ac:dyDescent="0.2">
      <c r="B540" s="61"/>
      <c r="C540" s="60"/>
      <c r="D540" s="61"/>
      <c r="E540" s="61"/>
      <c r="F540" s="61"/>
      <c r="G540" s="61"/>
      <c r="H540" s="61"/>
      <c r="I540" s="61"/>
      <c r="J540" s="61"/>
      <c r="K540" s="61"/>
      <c r="L540" s="61"/>
      <c r="M540" s="61"/>
      <c r="N540" s="61"/>
      <c r="O540" s="61"/>
      <c r="P540" s="61"/>
      <c r="Q540" s="61"/>
      <c r="R540" s="61"/>
      <c r="S540" s="61"/>
      <c r="T540" s="61"/>
      <c r="U540" s="61"/>
    </row>
    <row r="541" spans="2:21" ht="15.75" customHeight="1" x14ac:dyDescent="0.2">
      <c r="B541" s="61"/>
      <c r="C541" s="60"/>
      <c r="D541" s="61"/>
      <c r="E541" s="61"/>
      <c r="F541" s="61"/>
      <c r="G541" s="61"/>
      <c r="H541" s="61"/>
      <c r="I541" s="61"/>
      <c r="J541" s="61"/>
      <c r="K541" s="61"/>
      <c r="L541" s="61"/>
      <c r="M541" s="61"/>
      <c r="N541" s="61"/>
      <c r="O541" s="61"/>
      <c r="P541" s="61"/>
      <c r="Q541" s="61"/>
      <c r="R541" s="61"/>
      <c r="S541" s="61"/>
      <c r="T541" s="61"/>
      <c r="U541" s="61"/>
    </row>
    <row r="542" spans="2:21" ht="15.75" customHeight="1" x14ac:dyDescent="0.2">
      <c r="B542" s="61"/>
      <c r="C542" s="60"/>
      <c r="D542" s="61"/>
      <c r="E542" s="61"/>
      <c r="F542" s="61"/>
      <c r="G542" s="61"/>
      <c r="H542" s="61"/>
      <c r="I542" s="61"/>
      <c r="J542" s="61"/>
      <c r="K542" s="61"/>
      <c r="L542" s="61"/>
      <c r="M542" s="61"/>
      <c r="N542" s="61"/>
      <c r="O542" s="61"/>
      <c r="P542" s="61"/>
      <c r="Q542" s="61"/>
      <c r="R542" s="61"/>
      <c r="S542" s="61"/>
      <c r="T542" s="61"/>
      <c r="U542" s="61"/>
    </row>
    <row r="543" spans="2:21" ht="15.75" customHeight="1" x14ac:dyDescent="0.2">
      <c r="B543" s="61"/>
      <c r="C543" s="60"/>
      <c r="D543" s="61"/>
      <c r="E543" s="61"/>
      <c r="F543" s="61"/>
      <c r="G543" s="61"/>
      <c r="H543" s="61"/>
      <c r="I543" s="61"/>
      <c r="J543" s="61"/>
      <c r="K543" s="61"/>
      <c r="L543" s="61"/>
      <c r="M543" s="61"/>
      <c r="N543" s="61"/>
      <c r="O543" s="61"/>
      <c r="P543" s="61"/>
      <c r="Q543" s="61"/>
      <c r="R543" s="61"/>
      <c r="S543" s="61"/>
      <c r="T543" s="61"/>
      <c r="U543" s="61"/>
    </row>
    <row r="544" spans="2:21" ht="15.75" customHeight="1" x14ac:dyDescent="0.2">
      <c r="B544" s="61"/>
      <c r="C544" s="60"/>
      <c r="D544" s="61"/>
      <c r="E544" s="61"/>
      <c r="F544" s="61"/>
      <c r="G544" s="61"/>
      <c r="H544" s="61"/>
      <c r="I544" s="61"/>
      <c r="J544" s="61"/>
      <c r="K544" s="61"/>
      <c r="L544" s="61"/>
      <c r="M544" s="61"/>
      <c r="N544" s="61"/>
      <c r="O544" s="61"/>
      <c r="P544" s="61"/>
      <c r="Q544" s="61"/>
      <c r="R544" s="61"/>
      <c r="S544" s="61"/>
      <c r="T544" s="61"/>
      <c r="U544" s="61"/>
    </row>
    <row r="545" spans="2:21" ht="15.75" customHeight="1" x14ac:dyDescent="0.2">
      <c r="B545" s="61"/>
      <c r="C545" s="60"/>
      <c r="D545" s="61"/>
      <c r="E545" s="61"/>
      <c r="F545" s="61"/>
      <c r="G545" s="61"/>
      <c r="H545" s="61"/>
      <c r="I545" s="61"/>
      <c r="J545" s="61"/>
      <c r="K545" s="61"/>
      <c r="L545" s="61"/>
      <c r="M545" s="61"/>
      <c r="N545" s="61"/>
      <c r="O545" s="61"/>
      <c r="P545" s="61"/>
      <c r="Q545" s="61"/>
      <c r="R545" s="61"/>
      <c r="S545" s="61"/>
      <c r="T545" s="61"/>
      <c r="U545" s="61"/>
    </row>
    <row r="546" spans="2:21" ht="15.75" customHeight="1" x14ac:dyDescent="0.2">
      <c r="B546" s="61"/>
      <c r="C546" s="60"/>
      <c r="D546" s="61"/>
      <c r="E546" s="61"/>
      <c r="F546" s="61"/>
      <c r="G546" s="61"/>
      <c r="H546" s="61"/>
      <c r="I546" s="61"/>
      <c r="J546" s="61"/>
      <c r="K546" s="61"/>
      <c r="L546" s="61"/>
      <c r="M546" s="61"/>
      <c r="N546" s="61"/>
      <c r="O546" s="61"/>
      <c r="P546" s="61"/>
      <c r="Q546" s="61"/>
      <c r="R546" s="61"/>
      <c r="S546" s="61"/>
      <c r="T546" s="61"/>
      <c r="U546" s="61"/>
    </row>
    <row r="547" spans="2:21" ht="15.75" customHeight="1" x14ac:dyDescent="0.2">
      <c r="B547" s="61"/>
      <c r="C547" s="60"/>
      <c r="D547" s="61"/>
      <c r="E547" s="61"/>
      <c r="F547" s="61"/>
      <c r="G547" s="61"/>
      <c r="H547" s="61"/>
      <c r="I547" s="61"/>
      <c r="J547" s="61"/>
      <c r="K547" s="61"/>
      <c r="L547" s="61"/>
      <c r="M547" s="61"/>
      <c r="N547" s="61"/>
      <c r="O547" s="61"/>
      <c r="P547" s="61"/>
      <c r="Q547" s="61"/>
      <c r="R547" s="61"/>
      <c r="S547" s="61"/>
      <c r="T547" s="61"/>
      <c r="U547" s="61"/>
    </row>
    <row r="548" spans="2:21" ht="15.75" customHeight="1" x14ac:dyDescent="0.2">
      <c r="B548" s="61"/>
      <c r="C548" s="60"/>
      <c r="D548" s="61"/>
      <c r="E548" s="61"/>
      <c r="F548" s="61"/>
      <c r="G548" s="61"/>
      <c r="H548" s="61"/>
      <c r="I548" s="61"/>
      <c r="J548" s="61"/>
      <c r="K548" s="61"/>
      <c r="L548" s="61"/>
      <c r="M548" s="61"/>
      <c r="N548" s="61"/>
      <c r="O548" s="61"/>
      <c r="P548" s="61"/>
      <c r="Q548" s="61"/>
      <c r="R548" s="61"/>
      <c r="S548" s="61"/>
      <c r="T548" s="61"/>
      <c r="U548" s="61"/>
    </row>
    <row r="549" spans="2:21" ht="15.75" customHeight="1" x14ac:dyDescent="0.2">
      <c r="B549" s="61"/>
      <c r="C549" s="60"/>
      <c r="D549" s="61"/>
      <c r="E549" s="61"/>
      <c r="F549" s="61"/>
      <c r="G549" s="61"/>
      <c r="H549" s="61"/>
      <c r="I549" s="61"/>
      <c r="J549" s="61"/>
      <c r="K549" s="61"/>
      <c r="L549" s="61"/>
      <c r="M549" s="61"/>
      <c r="N549" s="61"/>
      <c r="O549" s="61"/>
      <c r="P549" s="61"/>
      <c r="Q549" s="61"/>
      <c r="R549" s="61"/>
      <c r="S549" s="61"/>
      <c r="T549" s="61"/>
      <c r="U549" s="61"/>
    </row>
    <row r="550" spans="2:21" ht="15.75" customHeight="1" x14ac:dyDescent="0.2">
      <c r="B550" s="61"/>
      <c r="C550" s="60"/>
      <c r="D550" s="61"/>
      <c r="E550" s="61"/>
      <c r="F550" s="61"/>
      <c r="G550" s="61"/>
      <c r="H550" s="61"/>
      <c r="I550" s="61"/>
      <c r="J550" s="61"/>
      <c r="K550" s="61"/>
      <c r="L550" s="61"/>
      <c r="M550" s="61"/>
      <c r="N550" s="61"/>
      <c r="O550" s="61"/>
      <c r="P550" s="61"/>
      <c r="Q550" s="61"/>
      <c r="R550" s="61"/>
      <c r="S550" s="61"/>
      <c r="T550" s="61"/>
      <c r="U550" s="61"/>
    </row>
    <row r="551" spans="2:21" ht="15.75" customHeight="1" x14ac:dyDescent="0.2">
      <c r="B551" s="61"/>
      <c r="C551" s="60"/>
      <c r="D551" s="61"/>
      <c r="E551" s="61"/>
      <c r="F551" s="61"/>
      <c r="G551" s="61"/>
      <c r="H551" s="61"/>
      <c r="I551" s="61"/>
      <c r="J551" s="61"/>
      <c r="K551" s="61"/>
      <c r="L551" s="61"/>
      <c r="M551" s="61"/>
      <c r="N551" s="61"/>
      <c r="O551" s="61"/>
      <c r="P551" s="61"/>
      <c r="Q551" s="61"/>
      <c r="R551" s="61"/>
      <c r="S551" s="61"/>
      <c r="T551" s="61"/>
      <c r="U551" s="61"/>
    </row>
    <row r="552" spans="2:21" ht="15.75" customHeight="1" x14ac:dyDescent="0.2">
      <c r="B552" s="61"/>
      <c r="C552" s="60"/>
      <c r="D552" s="61"/>
      <c r="E552" s="61"/>
      <c r="F552" s="61"/>
      <c r="G552" s="61"/>
      <c r="H552" s="61"/>
      <c r="I552" s="61"/>
      <c r="J552" s="61"/>
      <c r="K552" s="61"/>
      <c r="L552" s="61"/>
      <c r="M552" s="61"/>
      <c r="N552" s="61"/>
      <c r="O552" s="61"/>
      <c r="P552" s="61"/>
      <c r="Q552" s="61"/>
      <c r="R552" s="61"/>
      <c r="S552" s="61"/>
      <c r="T552" s="61"/>
      <c r="U552" s="61"/>
    </row>
    <row r="553" spans="2:21" ht="15.75" customHeight="1" x14ac:dyDescent="0.2">
      <c r="B553" s="61"/>
      <c r="C553" s="60"/>
      <c r="D553" s="61"/>
      <c r="E553" s="61"/>
      <c r="F553" s="61"/>
      <c r="G553" s="61"/>
      <c r="H553" s="61"/>
      <c r="I553" s="61"/>
      <c r="J553" s="61"/>
      <c r="K553" s="61"/>
      <c r="L553" s="61"/>
      <c r="M553" s="61"/>
      <c r="N553" s="61"/>
      <c r="O553" s="61"/>
      <c r="P553" s="61"/>
      <c r="Q553" s="61"/>
      <c r="R553" s="61"/>
      <c r="S553" s="61"/>
      <c r="T553" s="61"/>
      <c r="U553" s="61"/>
    </row>
    <row r="554" spans="2:21" ht="15.75" customHeight="1" x14ac:dyDescent="0.2">
      <c r="B554" s="61"/>
      <c r="C554" s="60"/>
      <c r="D554" s="61"/>
      <c r="E554" s="61"/>
      <c r="F554" s="61"/>
      <c r="G554" s="61"/>
      <c r="H554" s="61"/>
      <c r="I554" s="61"/>
      <c r="J554" s="61"/>
      <c r="K554" s="61"/>
      <c r="L554" s="61"/>
      <c r="M554" s="61"/>
      <c r="N554" s="61"/>
      <c r="O554" s="61"/>
      <c r="P554" s="61"/>
      <c r="Q554" s="61"/>
      <c r="R554" s="61"/>
      <c r="S554" s="61"/>
      <c r="T554" s="61"/>
      <c r="U554" s="61"/>
    </row>
    <row r="555" spans="2:21" ht="15.75" customHeight="1" x14ac:dyDescent="0.2">
      <c r="B555" s="61"/>
      <c r="C555" s="60"/>
      <c r="D555" s="61"/>
      <c r="E555" s="61"/>
      <c r="F555" s="61"/>
      <c r="G555" s="61"/>
      <c r="H555" s="61"/>
      <c r="I555" s="61"/>
      <c r="J555" s="61"/>
      <c r="K555" s="61"/>
      <c r="L555" s="61"/>
      <c r="M555" s="61"/>
      <c r="N555" s="61"/>
      <c r="O555" s="61"/>
      <c r="P555" s="61"/>
      <c r="Q555" s="61"/>
      <c r="R555" s="61"/>
      <c r="S555" s="61"/>
      <c r="T555" s="61"/>
      <c r="U555" s="61"/>
    </row>
    <row r="556" spans="2:21" ht="15.75" customHeight="1" x14ac:dyDescent="0.2">
      <c r="B556" s="61"/>
      <c r="C556" s="60"/>
      <c r="D556" s="61"/>
      <c r="E556" s="61"/>
      <c r="F556" s="61"/>
      <c r="G556" s="61"/>
      <c r="H556" s="61"/>
      <c r="I556" s="61"/>
      <c r="J556" s="61"/>
      <c r="K556" s="61"/>
      <c r="L556" s="61"/>
      <c r="M556" s="61"/>
      <c r="N556" s="61"/>
      <c r="O556" s="61"/>
      <c r="P556" s="61"/>
      <c r="Q556" s="61"/>
      <c r="R556" s="61"/>
      <c r="S556" s="61"/>
      <c r="T556" s="61"/>
      <c r="U556" s="61"/>
    </row>
    <row r="557" spans="2:21" ht="15.75" customHeight="1" x14ac:dyDescent="0.2">
      <c r="B557" s="61"/>
      <c r="C557" s="60"/>
      <c r="D557" s="61"/>
      <c r="E557" s="61"/>
      <c r="F557" s="61"/>
      <c r="G557" s="61"/>
      <c r="H557" s="61"/>
      <c r="I557" s="61"/>
      <c r="J557" s="61"/>
      <c r="K557" s="61"/>
      <c r="L557" s="61"/>
      <c r="M557" s="61"/>
      <c r="N557" s="61"/>
      <c r="O557" s="61"/>
      <c r="P557" s="61"/>
      <c r="Q557" s="61"/>
      <c r="R557" s="61"/>
      <c r="S557" s="61"/>
      <c r="T557" s="61"/>
      <c r="U557" s="61"/>
    </row>
    <row r="558" spans="2:21" ht="15.75" customHeight="1" x14ac:dyDescent="0.2">
      <c r="B558" s="61"/>
      <c r="C558" s="60"/>
      <c r="D558" s="61"/>
      <c r="E558" s="61"/>
      <c r="F558" s="61"/>
      <c r="G558" s="61"/>
      <c r="H558" s="61"/>
      <c r="I558" s="61"/>
      <c r="J558" s="61"/>
      <c r="K558" s="61"/>
      <c r="L558" s="61"/>
      <c r="M558" s="61"/>
      <c r="N558" s="61"/>
      <c r="O558" s="61"/>
      <c r="P558" s="61"/>
      <c r="Q558" s="61"/>
      <c r="R558" s="61"/>
      <c r="S558" s="61"/>
      <c r="T558" s="61"/>
      <c r="U558" s="61"/>
    </row>
    <row r="559" spans="2:21" ht="15.75" customHeight="1" x14ac:dyDescent="0.2">
      <c r="B559" s="61"/>
      <c r="C559" s="60"/>
      <c r="D559" s="61"/>
      <c r="E559" s="61"/>
      <c r="F559" s="61"/>
      <c r="G559" s="61"/>
      <c r="H559" s="61"/>
      <c r="I559" s="61"/>
      <c r="J559" s="61"/>
      <c r="K559" s="61"/>
      <c r="L559" s="61"/>
      <c r="M559" s="61"/>
      <c r="N559" s="61"/>
      <c r="O559" s="61"/>
      <c r="P559" s="61"/>
      <c r="Q559" s="61"/>
      <c r="R559" s="61"/>
      <c r="S559" s="61"/>
      <c r="T559" s="61"/>
      <c r="U559" s="61"/>
    </row>
    <row r="560" spans="2:21" ht="15.75" customHeight="1" x14ac:dyDescent="0.2">
      <c r="B560" s="61"/>
      <c r="C560" s="60"/>
      <c r="D560" s="61"/>
      <c r="E560" s="61"/>
      <c r="F560" s="61"/>
      <c r="G560" s="61"/>
      <c r="H560" s="61"/>
      <c r="I560" s="61"/>
      <c r="J560" s="61"/>
      <c r="K560" s="61"/>
      <c r="L560" s="61"/>
      <c r="M560" s="61"/>
      <c r="N560" s="61"/>
      <c r="O560" s="61"/>
      <c r="P560" s="61"/>
      <c r="Q560" s="61"/>
      <c r="R560" s="61"/>
      <c r="S560" s="61"/>
      <c r="T560" s="61"/>
      <c r="U560" s="61"/>
    </row>
    <row r="561" spans="2:21" ht="15.75" customHeight="1" x14ac:dyDescent="0.2">
      <c r="B561" s="61"/>
      <c r="C561" s="60"/>
      <c r="D561" s="61"/>
      <c r="E561" s="61"/>
      <c r="F561" s="61"/>
      <c r="G561" s="61"/>
      <c r="H561" s="61"/>
      <c r="I561" s="61"/>
      <c r="J561" s="61"/>
      <c r="K561" s="61"/>
      <c r="L561" s="61"/>
      <c r="M561" s="61"/>
      <c r="N561" s="61"/>
      <c r="O561" s="61"/>
      <c r="P561" s="61"/>
      <c r="Q561" s="61"/>
      <c r="R561" s="61"/>
      <c r="S561" s="61"/>
      <c r="T561" s="61"/>
      <c r="U561" s="61"/>
    </row>
    <row r="562" spans="2:21" ht="15.75" customHeight="1" x14ac:dyDescent="0.2">
      <c r="B562" s="61"/>
      <c r="C562" s="60"/>
      <c r="D562" s="61"/>
      <c r="E562" s="61"/>
      <c r="F562" s="61"/>
      <c r="G562" s="61"/>
      <c r="H562" s="61"/>
      <c r="I562" s="61"/>
      <c r="J562" s="61"/>
      <c r="K562" s="61"/>
      <c r="L562" s="61"/>
      <c r="M562" s="61"/>
      <c r="N562" s="61"/>
      <c r="O562" s="61"/>
      <c r="P562" s="61"/>
      <c r="Q562" s="61"/>
      <c r="R562" s="61"/>
      <c r="S562" s="61"/>
      <c r="T562" s="61"/>
      <c r="U562" s="61"/>
    </row>
    <row r="563" spans="2:21" ht="15.75" customHeight="1" x14ac:dyDescent="0.2">
      <c r="B563" s="61"/>
      <c r="C563" s="60"/>
      <c r="D563" s="61"/>
      <c r="E563" s="61"/>
      <c r="F563" s="61"/>
      <c r="G563" s="61"/>
      <c r="H563" s="61"/>
      <c r="I563" s="61"/>
      <c r="J563" s="61"/>
      <c r="K563" s="61"/>
      <c r="L563" s="61"/>
      <c r="M563" s="61"/>
      <c r="N563" s="61"/>
      <c r="O563" s="61"/>
      <c r="P563" s="61"/>
      <c r="Q563" s="61"/>
      <c r="R563" s="61"/>
      <c r="S563" s="61"/>
      <c r="T563" s="61"/>
      <c r="U563" s="61"/>
    </row>
    <row r="564" spans="2:21" ht="15.75" customHeight="1" x14ac:dyDescent="0.2">
      <c r="B564" s="61"/>
      <c r="C564" s="60"/>
      <c r="D564" s="61"/>
      <c r="E564" s="61"/>
      <c r="F564" s="61"/>
      <c r="G564" s="61"/>
      <c r="H564" s="61"/>
      <c r="I564" s="61"/>
      <c r="J564" s="61"/>
      <c r="K564" s="61"/>
      <c r="L564" s="61"/>
      <c r="M564" s="61"/>
      <c r="N564" s="61"/>
      <c r="O564" s="61"/>
      <c r="P564" s="61"/>
      <c r="Q564" s="61"/>
      <c r="R564" s="61"/>
      <c r="S564" s="61"/>
      <c r="T564" s="61"/>
      <c r="U564" s="61"/>
    </row>
    <row r="565" spans="2:21" ht="15.75" customHeight="1" x14ac:dyDescent="0.2">
      <c r="B565" s="61"/>
      <c r="C565" s="60"/>
      <c r="D565" s="61"/>
      <c r="E565" s="61"/>
      <c r="F565" s="61"/>
      <c r="G565" s="61"/>
      <c r="H565" s="61"/>
      <c r="I565" s="61"/>
      <c r="J565" s="61"/>
      <c r="K565" s="61"/>
      <c r="L565" s="61"/>
      <c r="M565" s="61"/>
      <c r="N565" s="61"/>
      <c r="O565" s="61"/>
      <c r="P565" s="61"/>
      <c r="Q565" s="61"/>
      <c r="R565" s="61"/>
      <c r="S565" s="61"/>
      <c r="T565" s="61"/>
      <c r="U565" s="61"/>
    </row>
    <row r="566" spans="2:21" ht="15.75" customHeight="1" x14ac:dyDescent="0.2">
      <c r="B566" s="61"/>
      <c r="C566" s="60"/>
      <c r="D566" s="61"/>
      <c r="E566" s="61"/>
      <c r="F566" s="61"/>
      <c r="G566" s="61"/>
      <c r="H566" s="61"/>
      <c r="I566" s="61"/>
      <c r="J566" s="61"/>
      <c r="K566" s="61"/>
      <c r="L566" s="61"/>
      <c r="M566" s="61"/>
      <c r="N566" s="61"/>
      <c r="O566" s="61"/>
      <c r="P566" s="61"/>
      <c r="Q566" s="61"/>
      <c r="R566" s="61"/>
      <c r="S566" s="61"/>
      <c r="T566" s="61"/>
      <c r="U566" s="61"/>
    </row>
    <row r="567" spans="2:21" ht="15.75" customHeight="1" x14ac:dyDescent="0.2">
      <c r="B567" s="61"/>
      <c r="C567" s="60"/>
      <c r="D567" s="61"/>
      <c r="E567" s="61"/>
      <c r="F567" s="61"/>
      <c r="G567" s="61"/>
      <c r="H567" s="61"/>
      <c r="I567" s="61"/>
      <c r="J567" s="61"/>
      <c r="K567" s="61"/>
      <c r="L567" s="61"/>
      <c r="M567" s="61"/>
      <c r="N567" s="61"/>
      <c r="O567" s="61"/>
      <c r="P567" s="61"/>
      <c r="Q567" s="61"/>
      <c r="R567" s="61"/>
      <c r="S567" s="61"/>
      <c r="T567" s="61"/>
      <c r="U567" s="61"/>
    </row>
    <row r="568" spans="2:21" ht="15.75" customHeight="1" x14ac:dyDescent="0.2">
      <c r="B568" s="61"/>
      <c r="C568" s="60"/>
      <c r="D568" s="61"/>
      <c r="E568" s="61"/>
      <c r="F568" s="61"/>
      <c r="G568" s="61"/>
      <c r="H568" s="61"/>
      <c r="I568" s="61"/>
      <c r="J568" s="61"/>
      <c r="K568" s="61"/>
      <c r="L568" s="61"/>
      <c r="M568" s="61"/>
      <c r="N568" s="61"/>
      <c r="O568" s="61"/>
      <c r="P568" s="61"/>
      <c r="Q568" s="61"/>
      <c r="R568" s="61"/>
      <c r="S568" s="61"/>
      <c r="T568" s="61"/>
      <c r="U568" s="61"/>
    </row>
    <row r="569" spans="2:21" ht="15.75" customHeight="1" x14ac:dyDescent="0.2">
      <c r="B569" s="61"/>
      <c r="C569" s="60"/>
      <c r="D569" s="61"/>
      <c r="E569" s="61"/>
      <c r="F569" s="61"/>
      <c r="G569" s="61"/>
      <c r="H569" s="61"/>
      <c r="I569" s="61"/>
      <c r="J569" s="61"/>
      <c r="K569" s="61"/>
      <c r="L569" s="61"/>
      <c r="M569" s="61"/>
      <c r="N569" s="61"/>
      <c r="O569" s="61"/>
      <c r="P569" s="61"/>
      <c r="Q569" s="61"/>
      <c r="R569" s="61"/>
      <c r="S569" s="61"/>
      <c r="T569" s="61"/>
      <c r="U569" s="61"/>
    </row>
    <row r="570" spans="2:21" ht="15.75" customHeight="1" x14ac:dyDescent="0.2">
      <c r="B570" s="61"/>
      <c r="C570" s="60"/>
      <c r="D570" s="61"/>
      <c r="E570" s="61"/>
      <c r="F570" s="61"/>
      <c r="G570" s="61"/>
      <c r="H570" s="61"/>
      <c r="I570" s="61"/>
      <c r="J570" s="61"/>
      <c r="K570" s="61"/>
      <c r="L570" s="61"/>
      <c r="M570" s="61"/>
      <c r="N570" s="61"/>
      <c r="O570" s="61"/>
      <c r="P570" s="61"/>
      <c r="Q570" s="61"/>
      <c r="R570" s="61"/>
      <c r="S570" s="61"/>
      <c r="T570" s="61"/>
      <c r="U570" s="61"/>
    </row>
    <row r="571" spans="2:21" ht="15.75" customHeight="1" x14ac:dyDescent="0.2">
      <c r="B571" s="61"/>
      <c r="C571" s="60"/>
      <c r="D571" s="61"/>
      <c r="E571" s="61"/>
      <c r="F571" s="61"/>
      <c r="G571" s="61"/>
      <c r="H571" s="61"/>
      <c r="I571" s="61"/>
      <c r="J571" s="61"/>
      <c r="K571" s="61"/>
      <c r="L571" s="61"/>
      <c r="M571" s="61"/>
      <c r="N571" s="61"/>
      <c r="O571" s="61"/>
      <c r="P571" s="61"/>
      <c r="Q571" s="61"/>
      <c r="R571" s="61"/>
      <c r="S571" s="61"/>
      <c r="T571" s="61"/>
      <c r="U571" s="61"/>
    </row>
    <row r="572" spans="2:21" ht="15.75" customHeight="1" x14ac:dyDescent="0.2">
      <c r="B572" s="61"/>
      <c r="C572" s="60"/>
      <c r="D572" s="61"/>
      <c r="E572" s="61"/>
      <c r="F572" s="61"/>
      <c r="G572" s="61"/>
      <c r="H572" s="61"/>
      <c r="I572" s="61"/>
      <c r="J572" s="61"/>
      <c r="K572" s="61"/>
      <c r="L572" s="61"/>
      <c r="M572" s="61"/>
      <c r="N572" s="61"/>
      <c r="O572" s="61"/>
      <c r="P572" s="61"/>
      <c r="Q572" s="61"/>
      <c r="R572" s="61"/>
      <c r="S572" s="61"/>
      <c r="T572" s="61"/>
      <c r="U572" s="61"/>
    </row>
    <row r="573" spans="2:21" ht="15.75" customHeight="1" x14ac:dyDescent="0.2">
      <c r="B573" s="61"/>
      <c r="C573" s="60"/>
      <c r="D573" s="61"/>
      <c r="E573" s="61"/>
      <c r="F573" s="61"/>
      <c r="G573" s="61"/>
      <c r="H573" s="61"/>
      <c r="I573" s="61"/>
      <c r="J573" s="61"/>
      <c r="K573" s="61"/>
      <c r="L573" s="61"/>
      <c r="M573" s="61"/>
      <c r="N573" s="61"/>
      <c r="O573" s="61"/>
      <c r="P573" s="61"/>
      <c r="Q573" s="61"/>
      <c r="R573" s="61"/>
      <c r="S573" s="61"/>
      <c r="T573" s="61"/>
      <c r="U573" s="61"/>
    </row>
    <row r="574" spans="2:21" ht="15.75" customHeight="1" x14ac:dyDescent="0.2">
      <c r="B574" s="61"/>
      <c r="C574" s="60"/>
      <c r="D574" s="61"/>
      <c r="E574" s="61"/>
      <c r="F574" s="61"/>
      <c r="G574" s="61"/>
      <c r="H574" s="61"/>
      <c r="I574" s="61"/>
      <c r="J574" s="61"/>
      <c r="K574" s="61"/>
      <c r="L574" s="61"/>
      <c r="M574" s="61"/>
      <c r="N574" s="61"/>
      <c r="O574" s="61"/>
      <c r="P574" s="61"/>
      <c r="Q574" s="61"/>
      <c r="R574" s="61"/>
      <c r="S574" s="61"/>
      <c r="T574" s="61"/>
      <c r="U574" s="61"/>
    </row>
    <row r="575" spans="2:21" ht="15.75" customHeight="1" x14ac:dyDescent="0.2">
      <c r="B575" s="61"/>
      <c r="C575" s="60"/>
      <c r="D575" s="61"/>
      <c r="E575" s="61"/>
      <c r="F575" s="61"/>
      <c r="G575" s="61"/>
      <c r="H575" s="61"/>
      <c r="I575" s="61"/>
      <c r="J575" s="61"/>
      <c r="K575" s="61"/>
      <c r="L575" s="61"/>
      <c r="M575" s="61"/>
      <c r="N575" s="61"/>
      <c r="O575" s="61"/>
      <c r="P575" s="61"/>
      <c r="Q575" s="61"/>
      <c r="R575" s="61"/>
      <c r="S575" s="61"/>
      <c r="T575" s="61"/>
      <c r="U575" s="61"/>
    </row>
    <row r="576" spans="2:21" ht="15.75" customHeight="1" x14ac:dyDescent="0.2">
      <c r="B576" s="61"/>
      <c r="C576" s="60"/>
      <c r="D576" s="61"/>
      <c r="E576" s="61"/>
      <c r="F576" s="61"/>
      <c r="G576" s="61"/>
      <c r="H576" s="61"/>
      <c r="I576" s="61"/>
      <c r="J576" s="61"/>
      <c r="K576" s="61"/>
      <c r="L576" s="61"/>
      <c r="M576" s="61"/>
      <c r="N576" s="61"/>
      <c r="O576" s="61"/>
      <c r="P576" s="61"/>
      <c r="Q576" s="61"/>
      <c r="R576" s="61"/>
      <c r="S576" s="61"/>
      <c r="T576" s="61"/>
      <c r="U576" s="61"/>
    </row>
    <row r="577" spans="2:21" ht="15.75" customHeight="1" x14ac:dyDescent="0.2">
      <c r="B577" s="61"/>
      <c r="C577" s="60"/>
      <c r="D577" s="61"/>
      <c r="E577" s="61"/>
      <c r="F577" s="61"/>
      <c r="G577" s="61"/>
      <c r="H577" s="61"/>
      <c r="I577" s="61"/>
      <c r="J577" s="61"/>
      <c r="K577" s="61"/>
      <c r="L577" s="61"/>
      <c r="M577" s="61"/>
      <c r="N577" s="61"/>
      <c r="O577" s="61"/>
      <c r="P577" s="61"/>
      <c r="Q577" s="61"/>
      <c r="R577" s="61"/>
      <c r="S577" s="61"/>
      <c r="T577" s="61"/>
      <c r="U577" s="61"/>
    </row>
    <row r="578" spans="2:21" ht="15.75" customHeight="1" x14ac:dyDescent="0.2">
      <c r="B578" s="61"/>
      <c r="C578" s="60"/>
      <c r="D578" s="61"/>
      <c r="E578" s="61"/>
      <c r="F578" s="61"/>
      <c r="G578" s="61"/>
      <c r="H578" s="61"/>
      <c r="I578" s="61"/>
      <c r="J578" s="61"/>
      <c r="K578" s="61"/>
      <c r="L578" s="61"/>
      <c r="M578" s="61"/>
      <c r="N578" s="61"/>
      <c r="O578" s="61"/>
      <c r="P578" s="61"/>
      <c r="Q578" s="61"/>
      <c r="R578" s="61"/>
      <c r="S578" s="61"/>
      <c r="T578" s="61"/>
      <c r="U578" s="61"/>
    </row>
    <row r="579" spans="2:21" ht="15.75" customHeight="1" x14ac:dyDescent="0.2">
      <c r="B579" s="61"/>
      <c r="C579" s="60"/>
      <c r="D579" s="61"/>
      <c r="E579" s="61"/>
      <c r="F579" s="61"/>
      <c r="G579" s="61"/>
      <c r="H579" s="61"/>
      <c r="I579" s="61"/>
      <c r="J579" s="61"/>
      <c r="K579" s="61"/>
      <c r="L579" s="61"/>
      <c r="M579" s="61"/>
      <c r="N579" s="61"/>
      <c r="O579" s="61"/>
      <c r="P579" s="61"/>
      <c r="Q579" s="61"/>
      <c r="R579" s="61"/>
      <c r="S579" s="61"/>
      <c r="T579" s="61"/>
      <c r="U579" s="61"/>
    </row>
    <row r="580" spans="2:21" ht="15.75" customHeight="1" x14ac:dyDescent="0.2">
      <c r="B580" s="61"/>
      <c r="C580" s="60"/>
      <c r="D580" s="61"/>
      <c r="E580" s="61"/>
      <c r="F580" s="61"/>
      <c r="G580" s="61"/>
      <c r="H580" s="61"/>
      <c r="I580" s="61"/>
      <c r="J580" s="61"/>
      <c r="K580" s="61"/>
      <c r="L580" s="61"/>
      <c r="M580" s="61"/>
      <c r="N580" s="61"/>
      <c r="O580" s="61"/>
      <c r="P580" s="61"/>
      <c r="Q580" s="61"/>
      <c r="R580" s="61"/>
      <c r="S580" s="61"/>
      <c r="T580" s="61"/>
      <c r="U580" s="61"/>
    </row>
    <row r="581" spans="2:21" ht="15.75" customHeight="1" x14ac:dyDescent="0.2">
      <c r="B581" s="61"/>
      <c r="C581" s="60"/>
      <c r="D581" s="61"/>
      <c r="E581" s="61"/>
      <c r="F581" s="61"/>
      <c r="G581" s="61"/>
      <c r="H581" s="61"/>
      <c r="I581" s="61"/>
      <c r="J581" s="61"/>
      <c r="K581" s="61"/>
      <c r="L581" s="61"/>
      <c r="M581" s="61"/>
      <c r="N581" s="61"/>
      <c r="O581" s="61"/>
      <c r="P581" s="61"/>
      <c r="Q581" s="61"/>
      <c r="R581" s="61"/>
      <c r="S581" s="61"/>
      <c r="T581" s="61"/>
      <c r="U581" s="61"/>
    </row>
    <row r="582" spans="2:21" ht="15.75" customHeight="1" x14ac:dyDescent="0.2">
      <c r="B582" s="61"/>
      <c r="C582" s="60"/>
      <c r="D582" s="61"/>
      <c r="E582" s="61"/>
      <c r="F582" s="61"/>
      <c r="G582" s="61"/>
      <c r="H582" s="61"/>
      <c r="I582" s="61"/>
      <c r="J582" s="61"/>
      <c r="K582" s="61"/>
      <c r="L582" s="61"/>
      <c r="M582" s="61"/>
      <c r="N582" s="61"/>
      <c r="O582" s="61"/>
      <c r="P582" s="61"/>
      <c r="Q582" s="61"/>
      <c r="R582" s="61"/>
      <c r="S582" s="61"/>
      <c r="T582" s="61"/>
      <c r="U582" s="61"/>
    </row>
    <row r="583" spans="2:21" ht="15.75" customHeight="1" x14ac:dyDescent="0.2">
      <c r="B583" s="61"/>
      <c r="C583" s="60"/>
      <c r="D583" s="61"/>
      <c r="E583" s="61"/>
      <c r="F583" s="61"/>
      <c r="G583" s="61"/>
      <c r="H583" s="61"/>
      <c r="I583" s="61"/>
      <c r="J583" s="61"/>
      <c r="K583" s="61"/>
      <c r="L583" s="61"/>
      <c r="M583" s="61"/>
      <c r="N583" s="61"/>
      <c r="O583" s="61"/>
      <c r="P583" s="61"/>
      <c r="Q583" s="61"/>
      <c r="R583" s="61"/>
      <c r="S583" s="61"/>
      <c r="T583" s="61"/>
      <c r="U583" s="61"/>
    </row>
    <row r="584" spans="2:21" ht="15.75" customHeight="1" x14ac:dyDescent="0.2">
      <c r="B584" s="61"/>
      <c r="C584" s="60"/>
      <c r="D584" s="61"/>
      <c r="E584" s="61"/>
      <c r="F584" s="61"/>
      <c r="G584" s="61"/>
      <c r="H584" s="61"/>
      <c r="I584" s="61"/>
      <c r="J584" s="61"/>
      <c r="K584" s="61"/>
      <c r="L584" s="61"/>
      <c r="M584" s="61"/>
      <c r="N584" s="61"/>
      <c r="O584" s="61"/>
      <c r="P584" s="61"/>
      <c r="Q584" s="61"/>
      <c r="R584" s="61"/>
      <c r="S584" s="61"/>
      <c r="T584" s="61"/>
      <c r="U584" s="61"/>
    </row>
    <row r="585" spans="2:21" ht="15.75" customHeight="1" x14ac:dyDescent="0.2">
      <c r="B585" s="61"/>
      <c r="C585" s="60"/>
      <c r="D585" s="61"/>
      <c r="E585" s="61"/>
      <c r="F585" s="61"/>
      <c r="G585" s="61"/>
      <c r="H585" s="61"/>
      <c r="I585" s="61"/>
      <c r="J585" s="61"/>
      <c r="K585" s="61"/>
      <c r="L585" s="61"/>
      <c r="M585" s="61"/>
      <c r="N585" s="61"/>
      <c r="O585" s="61"/>
      <c r="P585" s="61"/>
      <c r="Q585" s="61"/>
      <c r="R585" s="61"/>
      <c r="S585" s="61"/>
      <c r="T585" s="61"/>
      <c r="U585" s="61"/>
    </row>
    <row r="586" spans="2:21" ht="15.75" customHeight="1" x14ac:dyDescent="0.2">
      <c r="B586" s="61"/>
      <c r="C586" s="60"/>
      <c r="D586" s="61"/>
      <c r="E586" s="61"/>
      <c r="F586" s="61"/>
      <c r="G586" s="61"/>
      <c r="H586" s="61"/>
      <c r="I586" s="61"/>
      <c r="J586" s="61"/>
      <c r="K586" s="61"/>
      <c r="L586" s="61"/>
      <c r="M586" s="61"/>
      <c r="N586" s="61"/>
      <c r="O586" s="61"/>
      <c r="P586" s="61"/>
      <c r="Q586" s="61"/>
      <c r="R586" s="61"/>
      <c r="S586" s="61"/>
      <c r="T586" s="61"/>
      <c r="U586" s="61"/>
    </row>
    <row r="587" spans="2:21" ht="15.75" customHeight="1" x14ac:dyDescent="0.2">
      <c r="B587" s="61"/>
      <c r="C587" s="60"/>
      <c r="D587" s="61"/>
      <c r="E587" s="61"/>
      <c r="F587" s="61"/>
      <c r="G587" s="61"/>
      <c r="H587" s="61"/>
      <c r="I587" s="61"/>
      <c r="J587" s="61"/>
      <c r="K587" s="61"/>
      <c r="L587" s="61"/>
      <c r="M587" s="61"/>
      <c r="N587" s="61"/>
      <c r="O587" s="61"/>
      <c r="P587" s="61"/>
      <c r="Q587" s="61"/>
      <c r="R587" s="61"/>
      <c r="S587" s="61"/>
      <c r="T587" s="61"/>
      <c r="U587" s="61"/>
    </row>
    <row r="588" spans="2:21" ht="15.75" customHeight="1" x14ac:dyDescent="0.2">
      <c r="B588" s="61"/>
      <c r="C588" s="60"/>
      <c r="D588" s="61"/>
      <c r="E588" s="61"/>
      <c r="F588" s="61"/>
      <c r="G588" s="61"/>
      <c r="H588" s="61"/>
      <c r="I588" s="61"/>
      <c r="J588" s="61"/>
      <c r="K588" s="61"/>
      <c r="L588" s="61"/>
      <c r="M588" s="61"/>
      <c r="N588" s="61"/>
      <c r="O588" s="61"/>
      <c r="P588" s="61"/>
      <c r="Q588" s="61"/>
      <c r="R588" s="61"/>
      <c r="S588" s="61"/>
      <c r="T588" s="61"/>
      <c r="U588" s="61"/>
    </row>
    <row r="589" spans="2:21" ht="15.75" customHeight="1" x14ac:dyDescent="0.2">
      <c r="B589" s="61"/>
      <c r="C589" s="60"/>
      <c r="D589" s="61"/>
      <c r="E589" s="61"/>
      <c r="F589" s="61"/>
      <c r="G589" s="61"/>
      <c r="H589" s="61"/>
      <c r="I589" s="61"/>
      <c r="J589" s="61"/>
      <c r="K589" s="61"/>
      <c r="L589" s="61"/>
      <c r="M589" s="61"/>
      <c r="N589" s="61"/>
      <c r="O589" s="61"/>
      <c r="P589" s="61"/>
      <c r="Q589" s="61"/>
      <c r="R589" s="61"/>
      <c r="S589" s="61"/>
      <c r="T589" s="61"/>
      <c r="U589" s="61"/>
    </row>
    <row r="590" spans="2:21" ht="15.75" customHeight="1" x14ac:dyDescent="0.2">
      <c r="B590" s="61"/>
      <c r="C590" s="60"/>
      <c r="D590" s="61"/>
      <c r="E590" s="61"/>
      <c r="F590" s="61"/>
      <c r="G590" s="61"/>
      <c r="H590" s="61"/>
      <c r="I590" s="61"/>
      <c r="J590" s="61"/>
      <c r="K590" s="61"/>
      <c r="L590" s="61"/>
      <c r="M590" s="61"/>
      <c r="N590" s="61"/>
      <c r="O590" s="61"/>
      <c r="P590" s="61"/>
      <c r="Q590" s="61"/>
      <c r="R590" s="61"/>
      <c r="S590" s="61"/>
      <c r="T590" s="61"/>
      <c r="U590" s="61"/>
    </row>
    <row r="591" spans="2:21" ht="15.75" customHeight="1" x14ac:dyDescent="0.2">
      <c r="B591" s="61"/>
      <c r="C591" s="60"/>
      <c r="D591" s="61"/>
      <c r="E591" s="61"/>
      <c r="F591" s="61"/>
      <c r="G591" s="61"/>
      <c r="H591" s="61"/>
      <c r="I591" s="61"/>
      <c r="J591" s="61"/>
      <c r="K591" s="61"/>
      <c r="L591" s="61"/>
      <c r="M591" s="61"/>
      <c r="N591" s="61"/>
      <c r="O591" s="61"/>
      <c r="P591" s="61"/>
      <c r="Q591" s="61"/>
      <c r="R591" s="61"/>
      <c r="S591" s="61"/>
      <c r="T591" s="61"/>
      <c r="U591" s="61"/>
    </row>
    <row r="592" spans="2:21" ht="15.75" customHeight="1" x14ac:dyDescent="0.2">
      <c r="B592" s="61"/>
      <c r="C592" s="60"/>
      <c r="D592" s="61"/>
      <c r="E592" s="61"/>
      <c r="F592" s="61"/>
      <c r="G592" s="61"/>
      <c r="H592" s="61"/>
      <c r="I592" s="61"/>
      <c r="J592" s="61"/>
      <c r="K592" s="61"/>
      <c r="L592" s="61"/>
      <c r="M592" s="61"/>
      <c r="N592" s="61"/>
      <c r="O592" s="61"/>
      <c r="P592" s="61"/>
      <c r="Q592" s="61"/>
      <c r="R592" s="61"/>
      <c r="S592" s="61"/>
      <c r="T592" s="61"/>
      <c r="U592" s="61"/>
    </row>
    <row r="593" spans="2:21" ht="15.75" customHeight="1" x14ac:dyDescent="0.2">
      <c r="B593" s="61"/>
      <c r="C593" s="60"/>
      <c r="D593" s="61"/>
      <c r="E593" s="61"/>
      <c r="F593" s="61"/>
      <c r="G593" s="61"/>
      <c r="H593" s="61"/>
      <c r="I593" s="61"/>
      <c r="J593" s="61"/>
      <c r="K593" s="61"/>
      <c r="L593" s="61"/>
      <c r="M593" s="61"/>
      <c r="N593" s="61"/>
      <c r="O593" s="61"/>
      <c r="P593" s="61"/>
      <c r="Q593" s="61"/>
      <c r="R593" s="61"/>
      <c r="S593" s="61"/>
      <c r="T593" s="61"/>
      <c r="U593" s="61"/>
    </row>
    <row r="594" spans="2:21" ht="15.75" customHeight="1" x14ac:dyDescent="0.2">
      <c r="B594" s="61"/>
      <c r="C594" s="60"/>
      <c r="D594" s="61"/>
      <c r="E594" s="61"/>
      <c r="F594" s="61"/>
      <c r="G594" s="61"/>
      <c r="H594" s="61"/>
      <c r="I594" s="61"/>
      <c r="J594" s="61"/>
      <c r="K594" s="61"/>
      <c r="L594" s="61"/>
      <c r="M594" s="61"/>
      <c r="N594" s="61"/>
      <c r="O594" s="61"/>
      <c r="P594" s="61"/>
      <c r="Q594" s="61"/>
      <c r="R594" s="61"/>
      <c r="S594" s="61"/>
      <c r="T594" s="61"/>
      <c r="U594" s="61"/>
    </row>
    <row r="595" spans="2:21" ht="15.75" customHeight="1" x14ac:dyDescent="0.2">
      <c r="B595" s="61"/>
      <c r="C595" s="60"/>
      <c r="D595" s="61"/>
      <c r="E595" s="61"/>
      <c r="F595" s="61"/>
      <c r="G595" s="61"/>
      <c r="H595" s="61"/>
      <c r="I595" s="61"/>
      <c r="J595" s="61"/>
      <c r="K595" s="61"/>
      <c r="L595" s="61"/>
      <c r="M595" s="61"/>
      <c r="N595" s="61"/>
      <c r="O595" s="61"/>
      <c r="P595" s="61"/>
      <c r="Q595" s="61"/>
      <c r="R595" s="61"/>
      <c r="S595" s="61"/>
      <c r="T595" s="61"/>
      <c r="U595" s="61"/>
    </row>
    <row r="596" spans="2:21" ht="15.75" customHeight="1" x14ac:dyDescent="0.2">
      <c r="B596" s="61"/>
      <c r="C596" s="60"/>
      <c r="D596" s="61"/>
      <c r="E596" s="61"/>
      <c r="F596" s="61"/>
      <c r="G596" s="61"/>
      <c r="H596" s="61"/>
      <c r="I596" s="61"/>
      <c r="J596" s="61"/>
      <c r="K596" s="61"/>
      <c r="L596" s="61"/>
      <c r="M596" s="61"/>
      <c r="N596" s="61"/>
      <c r="O596" s="61"/>
      <c r="P596" s="61"/>
      <c r="Q596" s="61"/>
      <c r="R596" s="61"/>
      <c r="S596" s="61"/>
      <c r="T596" s="61"/>
      <c r="U596" s="61"/>
    </row>
    <row r="597" spans="2:21" ht="15.75" customHeight="1" x14ac:dyDescent="0.2">
      <c r="B597" s="61"/>
      <c r="C597" s="60"/>
      <c r="D597" s="61"/>
      <c r="E597" s="61"/>
      <c r="F597" s="61"/>
      <c r="G597" s="61"/>
      <c r="H597" s="61"/>
      <c r="I597" s="61"/>
      <c r="J597" s="61"/>
      <c r="K597" s="61"/>
      <c r="L597" s="61"/>
      <c r="M597" s="61"/>
      <c r="N597" s="61"/>
      <c r="O597" s="61"/>
      <c r="P597" s="61"/>
      <c r="Q597" s="61"/>
      <c r="R597" s="61"/>
      <c r="S597" s="61"/>
      <c r="T597" s="61"/>
      <c r="U597" s="61"/>
    </row>
    <row r="598" spans="2:21" ht="15.75" customHeight="1" x14ac:dyDescent="0.2">
      <c r="B598" s="61"/>
      <c r="C598" s="60"/>
      <c r="D598" s="61"/>
      <c r="E598" s="61"/>
      <c r="F598" s="61"/>
      <c r="G598" s="61"/>
      <c r="H598" s="61"/>
      <c r="I598" s="61"/>
      <c r="J598" s="61"/>
      <c r="K598" s="61"/>
      <c r="L598" s="61"/>
      <c r="M598" s="61"/>
      <c r="N598" s="61"/>
      <c r="O598" s="61"/>
      <c r="P598" s="61"/>
      <c r="Q598" s="61"/>
      <c r="R598" s="61"/>
      <c r="S598" s="61"/>
      <c r="T598" s="61"/>
      <c r="U598" s="61"/>
    </row>
    <row r="599" spans="2:21" ht="15.75" customHeight="1" x14ac:dyDescent="0.2">
      <c r="B599" s="61"/>
      <c r="C599" s="60"/>
      <c r="D599" s="61"/>
      <c r="E599" s="61"/>
      <c r="F599" s="61"/>
      <c r="G599" s="61"/>
      <c r="H599" s="61"/>
      <c r="I599" s="61"/>
      <c r="J599" s="61"/>
      <c r="K599" s="61"/>
      <c r="L599" s="61"/>
      <c r="M599" s="61"/>
      <c r="N599" s="61"/>
      <c r="O599" s="61"/>
      <c r="P599" s="61"/>
      <c r="Q599" s="61"/>
      <c r="R599" s="61"/>
      <c r="S599" s="61"/>
      <c r="T599" s="61"/>
      <c r="U599" s="61"/>
    </row>
    <row r="600" spans="2:21" ht="15.75" customHeight="1" x14ac:dyDescent="0.2">
      <c r="B600" s="61"/>
      <c r="C600" s="60"/>
      <c r="D600" s="61"/>
      <c r="E600" s="61"/>
      <c r="F600" s="61"/>
      <c r="G600" s="61"/>
      <c r="H600" s="61"/>
      <c r="I600" s="61"/>
      <c r="J600" s="61"/>
      <c r="K600" s="61"/>
      <c r="L600" s="61"/>
      <c r="M600" s="61"/>
      <c r="N600" s="61"/>
      <c r="O600" s="61"/>
      <c r="P600" s="61"/>
      <c r="Q600" s="61"/>
      <c r="R600" s="61"/>
      <c r="S600" s="61"/>
      <c r="T600" s="61"/>
      <c r="U600" s="61"/>
    </row>
    <row r="601" spans="2:21" ht="15.75" customHeight="1" x14ac:dyDescent="0.2">
      <c r="B601" s="61"/>
      <c r="C601" s="60"/>
      <c r="D601" s="61"/>
      <c r="E601" s="61"/>
      <c r="F601" s="61"/>
      <c r="G601" s="61"/>
      <c r="H601" s="61"/>
      <c r="I601" s="61"/>
      <c r="J601" s="61"/>
      <c r="K601" s="61"/>
      <c r="L601" s="61"/>
      <c r="M601" s="61"/>
      <c r="N601" s="61"/>
      <c r="O601" s="61"/>
      <c r="P601" s="61"/>
      <c r="Q601" s="61"/>
      <c r="R601" s="61"/>
      <c r="S601" s="61"/>
      <c r="T601" s="61"/>
      <c r="U601" s="61"/>
    </row>
    <row r="602" spans="2:21" ht="15.75" customHeight="1" x14ac:dyDescent="0.2">
      <c r="B602" s="61"/>
      <c r="C602" s="60"/>
      <c r="D602" s="61"/>
      <c r="E602" s="61"/>
      <c r="F602" s="61"/>
      <c r="G602" s="61"/>
      <c r="H602" s="61"/>
      <c r="I602" s="61"/>
      <c r="J602" s="61"/>
      <c r="K602" s="61"/>
      <c r="L602" s="61"/>
      <c r="M602" s="61"/>
      <c r="N602" s="61"/>
      <c r="O602" s="61"/>
      <c r="P602" s="61"/>
      <c r="Q602" s="61"/>
      <c r="R602" s="61"/>
      <c r="S602" s="61"/>
      <c r="T602" s="61"/>
      <c r="U602" s="61"/>
    </row>
    <row r="603" spans="2:21" ht="15.75" customHeight="1" x14ac:dyDescent="0.2">
      <c r="B603" s="61"/>
      <c r="C603" s="60"/>
      <c r="D603" s="61"/>
      <c r="E603" s="61"/>
      <c r="F603" s="61"/>
      <c r="G603" s="61"/>
      <c r="H603" s="61"/>
      <c r="I603" s="61"/>
      <c r="J603" s="61"/>
      <c r="K603" s="61"/>
      <c r="L603" s="61"/>
      <c r="M603" s="61"/>
      <c r="N603" s="61"/>
      <c r="O603" s="61"/>
      <c r="P603" s="61"/>
      <c r="Q603" s="61"/>
      <c r="R603" s="61"/>
      <c r="S603" s="61"/>
      <c r="T603" s="61"/>
      <c r="U603" s="61"/>
    </row>
    <row r="604" spans="2:21" ht="15.75" customHeight="1" x14ac:dyDescent="0.2">
      <c r="B604" s="61"/>
      <c r="C604" s="60"/>
      <c r="D604" s="61"/>
      <c r="E604" s="61"/>
      <c r="F604" s="61"/>
      <c r="G604" s="61"/>
      <c r="H604" s="61"/>
      <c r="I604" s="61"/>
      <c r="J604" s="61"/>
      <c r="K604" s="61"/>
      <c r="L604" s="61"/>
      <c r="M604" s="61"/>
      <c r="N604" s="61"/>
      <c r="O604" s="61"/>
      <c r="P604" s="61"/>
      <c r="Q604" s="61"/>
      <c r="R604" s="61"/>
      <c r="S604" s="61"/>
      <c r="T604" s="61"/>
      <c r="U604" s="61"/>
    </row>
    <row r="605" spans="2:21" ht="15.75" customHeight="1" x14ac:dyDescent="0.2">
      <c r="B605" s="61"/>
      <c r="C605" s="60"/>
      <c r="D605" s="61"/>
      <c r="E605" s="61"/>
      <c r="F605" s="61"/>
      <c r="G605" s="61"/>
      <c r="H605" s="61"/>
      <c r="I605" s="61"/>
      <c r="J605" s="61"/>
      <c r="K605" s="61"/>
      <c r="L605" s="61"/>
      <c r="M605" s="61"/>
      <c r="N605" s="61"/>
      <c r="O605" s="61"/>
      <c r="P605" s="61"/>
      <c r="Q605" s="61"/>
      <c r="R605" s="61"/>
      <c r="S605" s="61"/>
      <c r="T605" s="61"/>
      <c r="U605" s="61"/>
    </row>
    <row r="606" spans="2:21" ht="15.75" customHeight="1" x14ac:dyDescent="0.2">
      <c r="B606" s="61"/>
      <c r="C606" s="60"/>
      <c r="D606" s="61"/>
      <c r="E606" s="61"/>
      <c r="F606" s="61"/>
      <c r="G606" s="61"/>
      <c r="H606" s="61"/>
      <c r="I606" s="61"/>
      <c r="J606" s="61"/>
      <c r="K606" s="61"/>
      <c r="L606" s="61"/>
      <c r="M606" s="61"/>
      <c r="N606" s="61"/>
      <c r="O606" s="61"/>
      <c r="P606" s="61"/>
      <c r="Q606" s="61"/>
      <c r="R606" s="61"/>
      <c r="S606" s="61"/>
      <c r="T606" s="61"/>
      <c r="U606" s="61"/>
    </row>
    <row r="607" spans="2:21" ht="15.75" customHeight="1" x14ac:dyDescent="0.2">
      <c r="B607" s="61"/>
      <c r="C607" s="60"/>
      <c r="D607" s="61"/>
      <c r="E607" s="61"/>
      <c r="F607" s="61"/>
      <c r="G607" s="61"/>
      <c r="H607" s="61"/>
      <c r="I607" s="61"/>
      <c r="J607" s="61"/>
      <c r="K607" s="61"/>
      <c r="L607" s="61"/>
      <c r="M607" s="61"/>
      <c r="N607" s="61"/>
      <c r="O607" s="61"/>
      <c r="P607" s="61"/>
      <c r="Q607" s="61"/>
      <c r="R607" s="61"/>
      <c r="S607" s="61"/>
      <c r="T607" s="61"/>
      <c r="U607" s="61"/>
    </row>
    <row r="608" spans="2:21" ht="15.75" customHeight="1" x14ac:dyDescent="0.2">
      <c r="B608" s="61"/>
      <c r="C608" s="60"/>
      <c r="D608" s="61"/>
      <c r="E608" s="61"/>
      <c r="F608" s="61"/>
      <c r="G608" s="61"/>
      <c r="H608" s="61"/>
      <c r="I608" s="61"/>
      <c r="J608" s="61"/>
      <c r="K608" s="61"/>
      <c r="L608" s="61"/>
      <c r="M608" s="61"/>
      <c r="N608" s="61"/>
      <c r="O608" s="61"/>
      <c r="P608" s="61"/>
      <c r="Q608" s="61"/>
      <c r="R608" s="61"/>
      <c r="S608" s="61"/>
      <c r="T608" s="61"/>
      <c r="U608" s="61"/>
    </row>
    <row r="609" spans="2:21" ht="15.75" customHeight="1" x14ac:dyDescent="0.2">
      <c r="B609" s="61"/>
      <c r="C609" s="60"/>
      <c r="D609" s="61"/>
      <c r="E609" s="61"/>
      <c r="F609" s="61"/>
      <c r="G609" s="61"/>
      <c r="H609" s="61"/>
      <c r="I609" s="61"/>
      <c r="J609" s="61"/>
      <c r="K609" s="61"/>
      <c r="L609" s="61"/>
      <c r="M609" s="61"/>
      <c r="N609" s="61"/>
      <c r="O609" s="61"/>
      <c r="P609" s="61"/>
      <c r="Q609" s="61"/>
      <c r="R609" s="61"/>
      <c r="S609" s="61"/>
      <c r="T609" s="61"/>
      <c r="U609" s="61"/>
    </row>
    <row r="610" spans="2:21" ht="15.75" customHeight="1" x14ac:dyDescent="0.2">
      <c r="B610" s="61"/>
      <c r="C610" s="60"/>
      <c r="D610" s="61"/>
      <c r="E610" s="61"/>
      <c r="F610" s="61"/>
      <c r="G610" s="61"/>
      <c r="H610" s="61"/>
      <c r="I610" s="61"/>
      <c r="J610" s="61"/>
      <c r="K610" s="61"/>
      <c r="L610" s="61"/>
      <c r="M610" s="61"/>
      <c r="N610" s="61"/>
      <c r="O610" s="61"/>
      <c r="P610" s="61"/>
      <c r="Q610" s="61"/>
      <c r="R610" s="61"/>
      <c r="S610" s="61"/>
      <c r="T610" s="61"/>
      <c r="U610" s="61"/>
    </row>
    <row r="611" spans="2:21" ht="15.75" customHeight="1" x14ac:dyDescent="0.2">
      <c r="B611" s="61"/>
      <c r="C611" s="60"/>
      <c r="D611" s="61"/>
      <c r="E611" s="61"/>
      <c r="F611" s="61"/>
      <c r="G611" s="61"/>
      <c r="H611" s="61"/>
      <c r="I611" s="61"/>
      <c r="J611" s="61"/>
      <c r="K611" s="61"/>
      <c r="L611" s="61"/>
      <c r="M611" s="61"/>
      <c r="N611" s="61"/>
      <c r="O611" s="61"/>
      <c r="P611" s="61"/>
      <c r="Q611" s="61"/>
      <c r="R611" s="61"/>
      <c r="S611" s="61"/>
      <c r="T611" s="61"/>
      <c r="U611" s="61"/>
    </row>
    <row r="612" spans="2:21" ht="15.75" customHeight="1" x14ac:dyDescent="0.2">
      <c r="B612" s="61"/>
      <c r="C612" s="60"/>
      <c r="D612" s="61"/>
      <c r="E612" s="61"/>
      <c r="F612" s="61"/>
      <c r="G612" s="61"/>
      <c r="H612" s="61"/>
      <c r="I612" s="61"/>
      <c r="J612" s="61"/>
      <c r="K612" s="61"/>
      <c r="L612" s="61"/>
      <c r="M612" s="61"/>
      <c r="N612" s="61"/>
      <c r="O612" s="61"/>
      <c r="P612" s="61"/>
      <c r="Q612" s="61"/>
      <c r="R612" s="61"/>
      <c r="S612" s="61"/>
      <c r="T612" s="61"/>
      <c r="U612" s="61"/>
    </row>
    <row r="613" spans="2:21" ht="15.75" customHeight="1" x14ac:dyDescent="0.2">
      <c r="B613" s="61"/>
      <c r="C613" s="60"/>
      <c r="D613" s="61"/>
      <c r="E613" s="61"/>
      <c r="F613" s="61"/>
      <c r="G613" s="61"/>
      <c r="H613" s="61"/>
      <c r="I613" s="61"/>
      <c r="J613" s="61"/>
      <c r="K613" s="61"/>
      <c r="L613" s="61"/>
      <c r="M613" s="61"/>
      <c r="N613" s="61"/>
      <c r="O613" s="61"/>
      <c r="P613" s="61"/>
      <c r="Q613" s="61"/>
      <c r="R613" s="61"/>
      <c r="S613" s="61"/>
      <c r="T613" s="61"/>
      <c r="U613" s="61"/>
    </row>
    <row r="614" spans="2:21" ht="15.75" customHeight="1" x14ac:dyDescent="0.2">
      <c r="B614" s="61"/>
      <c r="C614" s="60"/>
      <c r="D614" s="61"/>
      <c r="E614" s="61"/>
      <c r="F614" s="61"/>
      <c r="G614" s="61"/>
      <c r="H614" s="61"/>
      <c r="I614" s="61"/>
      <c r="J614" s="61"/>
      <c r="K614" s="61"/>
      <c r="L614" s="61"/>
      <c r="M614" s="61"/>
      <c r="N614" s="61"/>
      <c r="O614" s="61"/>
      <c r="P614" s="61"/>
      <c r="Q614" s="61"/>
      <c r="R614" s="61"/>
      <c r="S614" s="61"/>
      <c r="T614" s="61"/>
      <c r="U614" s="61"/>
    </row>
    <row r="615" spans="2:21" ht="15.75" customHeight="1" x14ac:dyDescent="0.2">
      <c r="B615" s="61"/>
      <c r="C615" s="60"/>
      <c r="D615" s="61"/>
      <c r="E615" s="61"/>
      <c r="F615" s="61"/>
      <c r="G615" s="61"/>
      <c r="H615" s="61"/>
      <c r="I615" s="61"/>
      <c r="J615" s="61"/>
      <c r="K615" s="61"/>
      <c r="L615" s="61"/>
      <c r="M615" s="61"/>
      <c r="N615" s="61"/>
      <c r="O615" s="61"/>
      <c r="P615" s="61"/>
      <c r="Q615" s="61"/>
      <c r="R615" s="61"/>
      <c r="S615" s="61"/>
      <c r="T615" s="61"/>
      <c r="U615" s="61"/>
    </row>
    <row r="616" spans="2:21" ht="15.75" customHeight="1" x14ac:dyDescent="0.2">
      <c r="B616" s="61"/>
      <c r="C616" s="60"/>
      <c r="D616" s="61"/>
      <c r="E616" s="61"/>
      <c r="F616" s="61"/>
      <c r="G616" s="61"/>
      <c r="H616" s="61"/>
      <c r="I616" s="61"/>
      <c r="J616" s="61"/>
      <c r="K616" s="61"/>
      <c r="L616" s="61"/>
      <c r="M616" s="61"/>
      <c r="N616" s="61"/>
      <c r="O616" s="61"/>
      <c r="P616" s="61"/>
      <c r="Q616" s="61"/>
      <c r="R616" s="61"/>
      <c r="S616" s="61"/>
      <c r="T616" s="61"/>
      <c r="U616" s="61"/>
    </row>
    <row r="617" spans="2:21" ht="15.75" customHeight="1" x14ac:dyDescent="0.2">
      <c r="B617" s="61"/>
      <c r="C617" s="60"/>
      <c r="D617" s="61"/>
      <c r="E617" s="61"/>
      <c r="F617" s="61"/>
      <c r="G617" s="61"/>
      <c r="H617" s="61"/>
      <c r="I617" s="61"/>
      <c r="J617" s="61"/>
      <c r="K617" s="61"/>
      <c r="L617" s="61"/>
      <c r="M617" s="61"/>
      <c r="N617" s="61"/>
      <c r="O617" s="61"/>
      <c r="P617" s="61"/>
      <c r="Q617" s="61"/>
      <c r="R617" s="61"/>
      <c r="S617" s="61"/>
      <c r="T617" s="61"/>
      <c r="U617" s="61"/>
    </row>
    <row r="618" spans="2:21" ht="15.75" customHeight="1" x14ac:dyDescent="0.2">
      <c r="B618" s="61"/>
      <c r="C618" s="60"/>
      <c r="D618" s="61"/>
      <c r="E618" s="61"/>
      <c r="F618" s="61"/>
      <c r="G618" s="61"/>
      <c r="H618" s="61"/>
      <c r="I618" s="61"/>
      <c r="J618" s="61"/>
      <c r="K618" s="61"/>
      <c r="L618" s="61"/>
      <c r="M618" s="61"/>
      <c r="N618" s="61"/>
      <c r="O618" s="61"/>
      <c r="P618" s="61"/>
      <c r="Q618" s="61"/>
      <c r="R618" s="61"/>
      <c r="S618" s="61"/>
      <c r="T618" s="61"/>
      <c r="U618" s="61"/>
    </row>
    <row r="619" spans="2:21" ht="15.75" customHeight="1" x14ac:dyDescent="0.2">
      <c r="B619" s="61"/>
      <c r="C619" s="60"/>
      <c r="D619" s="61"/>
      <c r="E619" s="61"/>
      <c r="F619" s="61"/>
      <c r="G619" s="61"/>
      <c r="H619" s="61"/>
      <c r="I619" s="61"/>
      <c r="J619" s="61"/>
      <c r="K619" s="61"/>
      <c r="L619" s="61"/>
      <c r="M619" s="61"/>
      <c r="N619" s="61"/>
      <c r="O619" s="61"/>
      <c r="P619" s="61"/>
      <c r="Q619" s="61"/>
      <c r="R619" s="61"/>
      <c r="S619" s="61"/>
      <c r="T619" s="61"/>
      <c r="U619" s="61"/>
    </row>
    <row r="620" spans="2:21" ht="15.75" customHeight="1" x14ac:dyDescent="0.2">
      <c r="B620" s="61"/>
      <c r="C620" s="60"/>
      <c r="D620" s="61"/>
      <c r="E620" s="61"/>
      <c r="F620" s="61"/>
      <c r="G620" s="61"/>
      <c r="H620" s="61"/>
      <c r="I620" s="61"/>
      <c r="J620" s="61"/>
      <c r="K620" s="61"/>
      <c r="L620" s="61"/>
      <c r="M620" s="61"/>
      <c r="N620" s="61"/>
      <c r="O620" s="61"/>
      <c r="P620" s="61"/>
      <c r="Q620" s="61"/>
      <c r="R620" s="61"/>
      <c r="S620" s="61"/>
      <c r="T620" s="61"/>
      <c r="U620" s="61"/>
    </row>
    <row r="621" spans="2:21" ht="15.75" customHeight="1" x14ac:dyDescent="0.2">
      <c r="B621" s="61"/>
      <c r="C621" s="60"/>
      <c r="D621" s="61"/>
      <c r="E621" s="61"/>
      <c r="F621" s="61"/>
      <c r="G621" s="61"/>
      <c r="H621" s="61"/>
      <c r="I621" s="61"/>
      <c r="J621" s="61"/>
      <c r="K621" s="61"/>
      <c r="L621" s="61"/>
      <c r="M621" s="61"/>
      <c r="N621" s="61"/>
      <c r="O621" s="61"/>
      <c r="P621" s="61"/>
      <c r="Q621" s="61"/>
      <c r="R621" s="61"/>
      <c r="S621" s="61"/>
      <c r="T621" s="61"/>
      <c r="U621" s="61"/>
    </row>
    <row r="622" spans="2:21" ht="15.75" customHeight="1" x14ac:dyDescent="0.2">
      <c r="B622" s="61"/>
      <c r="C622" s="60"/>
      <c r="D622" s="61"/>
      <c r="E622" s="61"/>
      <c r="F622" s="61"/>
      <c r="G622" s="61"/>
      <c r="H622" s="61"/>
      <c r="I622" s="61"/>
      <c r="J622" s="61"/>
      <c r="K622" s="61"/>
      <c r="L622" s="61"/>
      <c r="M622" s="61"/>
      <c r="N622" s="61"/>
      <c r="O622" s="61"/>
      <c r="P622" s="61"/>
      <c r="Q622" s="61"/>
      <c r="R622" s="61"/>
      <c r="S622" s="61"/>
      <c r="T622" s="61"/>
      <c r="U622" s="61"/>
    </row>
    <row r="623" spans="2:21" ht="15.75" customHeight="1" x14ac:dyDescent="0.2">
      <c r="B623" s="61"/>
      <c r="C623" s="60"/>
      <c r="D623" s="61"/>
      <c r="E623" s="61"/>
      <c r="F623" s="61"/>
      <c r="G623" s="61"/>
      <c r="H623" s="61"/>
      <c r="I623" s="61"/>
      <c r="J623" s="61"/>
      <c r="K623" s="61"/>
      <c r="L623" s="61"/>
      <c r="M623" s="61"/>
      <c r="N623" s="61"/>
      <c r="O623" s="61"/>
      <c r="P623" s="61"/>
      <c r="Q623" s="61"/>
      <c r="R623" s="61"/>
      <c r="S623" s="61"/>
      <c r="T623" s="61"/>
      <c r="U623" s="61"/>
    </row>
    <row r="624" spans="2:21" ht="15.75" customHeight="1" x14ac:dyDescent="0.2">
      <c r="B624" s="61"/>
      <c r="C624" s="60"/>
      <c r="D624" s="61"/>
      <c r="E624" s="61"/>
      <c r="F624" s="61"/>
      <c r="G624" s="61"/>
      <c r="H624" s="61"/>
      <c r="I624" s="61"/>
      <c r="J624" s="61"/>
      <c r="K624" s="61"/>
      <c r="L624" s="61"/>
      <c r="M624" s="61"/>
      <c r="N624" s="61"/>
      <c r="O624" s="61"/>
      <c r="P624" s="61"/>
      <c r="Q624" s="61"/>
      <c r="R624" s="61"/>
      <c r="S624" s="61"/>
      <c r="T624" s="61"/>
      <c r="U624" s="61"/>
    </row>
    <row r="625" spans="2:21" ht="15.75" customHeight="1" x14ac:dyDescent="0.2">
      <c r="B625" s="61"/>
      <c r="C625" s="60"/>
      <c r="D625" s="61"/>
      <c r="E625" s="61"/>
      <c r="F625" s="61"/>
      <c r="G625" s="61"/>
      <c r="H625" s="61"/>
      <c r="I625" s="61"/>
      <c r="J625" s="61"/>
      <c r="K625" s="61"/>
      <c r="L625" s="61"/>
      <c r="M625" s="61"/>
      <c r="N625" s="61"/>
      <c r="O625" s="61"/>
      <c r="P625" s="61"/>
      <c r="Q625" s="61"/>
      <c r="R625" s="61"/>
      <c r="S625" s="61"/>
      <c r="T625" s="61"/>
      <c r="U625" s="61"/>
    </row>
    <row r="626" spans="2:21" ht="15.75" customHeight="1" x14ac:dyDescent="0.2">
      <c r="B626" s="61"/>
      <c r="C626" s="60"/>
      <c r="D626" s="61"/>
      <c r="E626" s="61"/>
      <c r="F626" s="61"/>
      <c r="G626" s="61"/>
      <c r="H626" s="61"/>
      <c r="I626" s="61"/>
      <c r="J626" s="61"/>
      <c r="K626" s="61"/>
      <c r="L626" s="61"/>
      <c r="M626" s="61"/>
      <c r="N626" s="61"/>
      <c r="O626" s="61"/>
      <c r="P626" s="61"/>
      <c r="Q626" s="61"/>
      <c r="R626" s="61"/>
      <c r="S626" s="61"/>
      <c r="T626" s="61"/>
      <c r="U626" s="61"/>
    </row>
    <row r="627" spans="2:21" ht="15.75" customHeight="1" x14ac:dyDescent="0.2">
      <c r="B627" s="61"/>
      <c r="C627" s="60"/>
      <c r="D627" s="61"/>
      <c r="E627" s="61"/>
      <c r="F627" s="61"/>
      <c r="G627" s="61"/>
      <c r="H627" s="61"/>
      <c r="I627" s="61"/>
      <c r="J627" s="61"/>
      <c r="K627" s="61"/>
      <c r="L627" s="61"/>
      <c r="M627" s="61"/>
      <c r="N627" s="61"/>
      <c r="O627" s="61"/>
      <c r="P627" s="61"/>
      <c r="Q627" s="61"/>
      <c r="R627" s="61"/>
      <c r="S627" s="61"/>
      <c r="T627" s="61"/>
      <c r="U627" s="61"/>
    </row>
    <row r="628" spans="2:21" ht="15.75" customHeight="1" x14ac:dyDescent="0.2">
      <c r="B628" s="61"/>
      <c r="C628" s="60"/>
      <c r="D628" s="61"/>
      <c r="E628" s="61"/>
      <c r="F628" s="61"/>
      <c r="G628" s="61"/>
      <c r="H628" s="61"/>
      <c r="I628" s="61"/>
      <c r="J628" s="61"/>
      <c r="K628" s="61"/>
      <c r="L628" s="61"/>
      <c r="M628" s="61"/>
      <c r="N628" s="61"/>
      <c r="O628" s="61"/>
      <c r="P628" s="61"/>
      <c r="Q628" s="61"/>
      <c r="R628" s="61"/>
      <c r="S628" s="61"/>
      <c r="T628" s="61"/>
      <c r="U628" s="61"/>
    </row>
    <row r="629" spans="2:21" ht="15.75" customHeight="1" x14ac:dyDescent="0.2">
      <c r="B629" s="61"/>
      <c r="C629" s="60"/>
      <c r="D629" s="61"/>
      <c r="E629" s="61"/>
      <c r="F629" s="61"/>
      <c r="G629" s="61"/>
      <c r="H629" s="61"/>
      <c r="I629" s="61"/>
      <c r="J629" s="61"/>
      <c r="K629" s="61"/>
      <c r="L629" s="61"/>
      <c r="M629" s="61"/>
      <c r="N629" s="61"/>
      <c r="O629" s="61"/>
      <c r="P629" s="61"/>
      <c r="Q629" s="61"/>
      <c r="R629" s="61"/>
      <c r="S629" s="61"/>
      <c r="T629" s="61"/>
      <c r="U629" s="61"/>
    </row>
    <row r="630" spans="2:21" ht="15.75" customHeight="1" x14ac:dyDescent="0.2">
      <c r="B630" s="61"/>
      <c r="C630" s="60"/>
      <c r="D630" s="61"/>
      <c r="E630" s="61"/>
      <c r="F630" s="61"/>
      <c r="G630" s="61"/>
      <c r="H630" s="61"/>
      <c r="I630" s="61"/>
      <c r="J630" s="61"/>
      <c r="K630" s="61"/>
      <c r="L630" s="61"/>
      <c r="M630" s="61"/>
      <c r="N630" s="61"/>
      <c r="O630" s="61"/>
      <c r="P630" s="61"/>
      <c r="Q630" s="61"/>
      <c r="R630" s="61"/>
      <c r="S630" s="61"/>
      <c r="T630" s="61"/>
      <c r="U630" s="61"/>
    </row>
    <row r="631" spans="2:21" ht="15.75" customHeight="1" x14ac:dyDescent="0.2">
      <c r="B631" s="61"/>
      <c r="C631" s="60"/>
      <c r="D631" s="61"/>
      <c r="E631" s="61"/>
      <c r="F631" s="61"/>
      <c r="G631" s="61"/>
      <c r="H631" s="61"/>
      <c r="I631" s="61"/>
      <c r="J631" s="61"/>
      <c r="K631" s="61"/>
      <c r="L631" s="61"/>
      <c r="M631" s="61"/>
      <c r="N631" s="61"/>
      <c r="O631" s="61"/>
      <c r="P631" s="61"/>
      <c r="Q631" s="61"/>
      <c r="R631" s="61"/>
      <c r="S631" s="61"/>
      <c r="T631" s="61"/>
      <c r="U631" s="61"/>
    </row>
    <row r="632" spans="2:21" ht="15.75" customHeight="1" x14ac:dyDescent="0.2">
      <c r="B632" s="61"/>
      <c r="C632" s="60"/>
      <c r="D632" s="61"/>
      <c r="E632" s="61"/>
      <c r="F632" s="61"/>
      <c r="G632" s="61"/>
      <c r="H632" s="61"/>
      <c r="I632" s="61"/>
      <c r="J632" s="61"/>
      <c r="K632" s="61"/>
      <c r="L632" s="61"/>
      <c r="M632" s="61"/>
      <c r="N632" s="61"/>
      <c r="O632" s="61"/>
      <c r="P632" s="61"/>
      <c r="Q632" s="61"/>
      <c r="R632" s="61"/>
      <c r="S632" s="61"/>
      <c r="T632" s="61"/>
      <c r="U632" s="61"/>
    </row>
    <row r="633" spans="2:21" ht="15.75" customHeight="1" x14ac:dyDescent="0.2">
      <c r="B633" s="61"/>
      <c r="C633" s="60"/>
      <c r="D633" s="61"/>
      <c r="E633" s="61"/>
      <c r="F633" s="61"/>
      <c r="G633" s="61"/>
      <c r="H633" s="61"/>
      <c r="I633" s="61"/>
      <c r="J633" s="61"/>
      <c r="K633" s="61"/>
      <c r="L633" s="61"/>
      <c r="M633" s="61"/>
      <c r="N633" s="61"/>
      <c r="O633" s="61"/>
      <c r="P633" s="61"/>
      <c r="Q633" s="61"/>
      <c r="R633" s="61"/>
      <c r="S633" s="61"/>
      <c r="T633" s="61"/>
      <c r="U633" s="61"/>
    </row>
    <row r="634" spans="2:21" ht="15.75" customHeight="1" x14ac:dyDescent="0.2">
      <c r="B634" s="61"/>
      <c r="C634" s="60"/>
      <c r="D634" s="61"/>
      <c r="E634" s="61"/>
      <c r="F634" s="61"/>
      <c r="G634" s="61"/>
      <c r="H634" s="61"/>
      <c r="I634" s="61"/>
      <c r="J634" s="61"/>
      <c r="K634" s="61"/>
      <c r="L634" s="61"/>
      <c r="M634" s="61"/>
      <c r="N634" s="61"/>
      <c r="O634" s="61"/>
      <c r="P634" s="61"/>
      <c r="Q634" s="61"/>
      <c r="R634" s="61"/>
      <c r="S634" s="61"/>
      <c r="T634" s="61"/>
      <c r="U634" s="61"/>
    </row>
    <row r="635" spans="2:21" ht="15.75" customHeight="1" x14ac:dyDescent="0.2">
      <c r="B635" s="61"/>
      <c r="C635" s="60"/>
      <c r="D635" s="61"/>
      <c r="E635" s="61"/>
      <c r="F635" s="61"/>
      <c r="G635" s="61"/>
      <c r="H635" s="61"/>
      <c r="I635" s="61"/>
      <c r="J635" s="61"/>
      <c r="K635" s="61"/>
      <c r="L635" s="61"/>
      <c r="M635" s="61"/>
      <c r="N635" s="61"/>
      <c r="O635" s="61"/>
      <c r="P635" s="61"/>
      <c r="Q635" s="61"/>
      <c r="R635" s="61"/>
      <c r="S635" s="61"/>
      <c r="T635" s="61"/>
      <c r="U635" s="61"/>
    </row>
    <row r="636" spans="2:21" ht="15.75" customHeight="1" x14ac:dyDescent="0.2">
      <c r="B636" s="61"/>
      <c r="C636" s="60"/>
      <c r="D636" s="61"/>
      <c r="E636" s="61"/>
      <c r="F636" s="61"/>
      <c r="G636" s="61"/>
      <c r="H636" s="61"/>
      <c r="I636" s="61"/>
      <c r="J636" s="61"/>
      <c r="K636" s="61"/>
      <c r="L636" s="61"/>
      <c r="M636" s="61"/>
      <c r="N636" s="61"/>
      <c r="O636" s="61"/>
      <c r="P636" s="61"/>
      <c r="Q636" s="61"/>
      <c r="R636" s="61"/>
      <c r="S636" s="61"/>
      <c r="T636" s="61"/>
      <c r="U636" s="61"/>
    </row>
    <row r="637" spans="2:21" ht="15.75" customHeight="1" x14ac:dyDescent="0.2">
      <c r="B637" s="61"/>
      <c r="C637" s="60"/>
      <c r="D637" s="61"/>
      <c r="E637" s="61"/>
      <c r="F637" s="61"/>
      <c r="G637" s="61"/>
      <c r="H637" s="61"/>
      <c r="I637" s="61"/>
      <c r="J637" s="61"/>
      <c r="K637" s="61"/>
      <c r="L637" s="61"/>
      <c r="M637" s="61"/>
      <c r="N637" s="61"/>
      <c r="O637" s="61"/>
      <c r="P637" s="61"/>
      <c r="Q637" s="61"/>
      <c r="R637" s="61"/>
      <c r="S637" s="61"/>
      <c r="T637" s="61"/>
      <c r="U637" s="61"/>
    </row>
    <row r="638" spans="2:21" ht="15.75" customHeight="1" x14ac:dyDescent="0.2">
      <c r="B638" s="61"/>
      <c r="C638" s="60"/>
      <c r="D638" s="61"/>
      <c r="E638" s="61"/>
      <c r="F638" s="61"/>
      <c r="G638" s="61"/>
      <c r="H638" s="61"/>
      <c r="I638" s="61"/>
      <c r="J638" s="61"/>
      <c r="K638" s="61"/>
      <c r="L638" s="61"/>
      <c r="M638" s="61"/>
      <c r="N638" s="61"/>
      <c r="O638" s="61"/>
      <c r="P638" s="61"/>
      <c r="Q638" s="61"/>
      <c r="R638" s="61"/>
      <c r="S638" s="61"/>
      <c r="T638" s="61"/>
      <c r="U638" s="61"/>
    </row>
    <row r="639" spans="2:21" ht="15.75" customHeight="1" x14ac:dyDescent="0.2">
      <c r="B639" s="61"/>
      <c r="C639" s="60"/>
      <c r="D639" s="61"/>
      <c r="E639" s="61"/>
      <c r="F639" s="61"/>
      <c r="G639" s="61"/>
      <c r="H639" s="61"/>
      <c r="I639" s="61"/>
      <c r="J639" s="61"/>
      <c r="K639" s="61"/>
      <c r="L639" s="61"/>
      <c r="M639" s="61"/>
      <c r="N639" s="61"/>
      <c r="O639" s="61"/>
      <c r="P639" s="61"/>
      <c r="Q639" s="61"/>
      <c r="R639" s="61"/>
      <c r="S639" s="61"/>
      <c r="T639" s="61"/>
      <c r="U639" s="61"/>
    </row>
    <row r="640" spans="2:21" ht="15.75" customHeight="1" x14ac:dyDescent="0.2">
      <c r="B640" s="61"/>
      <c r="C640" s="60"/>
      <c r="D640" s="61"/>
      <c r="E640" s="61"/>
      <c r="F640" s="61"/>
      <c r="G640" s="61"/>
      <c r="H640" s="61"/>
      <c r="I640" s="61"/>
      <c r="J640" s="61"/>
      <c r="K640" s="61"/>
      <c r="L640" s="61"/>
      <c r="M640" s="61"/>
      <c r="N640" s="61"/>
      <c r="O640" s="61"/>
      <c r="P640" s="61"/>
      <c r="Q640" s="61"/>
      <c r="R640" s="61"/>
      <c r="S640" s="61"/>
      <c r="T640" s="61"/>
      <c r="U640" s="61"/>
    </row>
    <row r="641" spans="2:21" ht="15.75" customHeight="1" x14ac:dyDescent="0.2">
      <c r="B641" s="61"/>
      <c r="C641" s="60"/>
      <c r="D641" s="61"/>
      <c r="E641" s="61"/>
      <c r="F641" s="61"/>
      <c r="G641" s="61"/>
      <c r="H641" s="61"/>
      <c r="I641" s="61"/>
      <c r="J641" s="61"/>
      <c r="K641" s="61"/>
      <c r="L641" s="61"/>
      <c r="M641" s="61"/>
      <c r="N641" s="61"/>
      <c r="O641" s="61"/>
      <c r="P641" s="61"/>
      <c r="Q641" s="61"/>
      <c r="R641" s="61"/>
      <c r="S641" s="61"/>
      <c r="T641" s="61"/>
      <c r="U641" s="61"/>
    </row>
    <row r="642" spans="2:21" ht="15.75" customHeight="1" x14ac:dyDescent="0.2">
      <c r="B642" s="61"/>
      <c r="C642" s="60"/>
      <c r="D642" s="61"/>
      <c r="E642" s="61"/>
      <c r="F642" s="61"/>
      <c r="G642" s="61"/>
      <c r="H642" s="61"/>
      <c r="I642" s="61"/>
      <c r="J642" s="61"/>
      <c r="K642" s="61"/>
      <c r="L642" s="61"/>
      <c r="M642" s="61"/>
      <c r="N642" s="61"/>
      <c r="O642" s="61"/>
      <c r="P642" s="61"/>
      <c r="Q642" s="61"/>
      <c r="R642" s="61"/>
      <c r="S642" s="61"/>
      <c r="T642" s="61"/>
      <c r="U642" s="61"/>
    </row>
    <row r="643" spans="2:21" ht="15.75" customHeight="1" x14ac:dyDescent="0.2">
      <c r="B643" s="61"/>
      <c r="C643" s="60"/>
      <c r="D643" s="61"/>
      <c r="E643" s="61"/>
      <c r="F643" s="61"/>
      <c r="G643" s="61"/>
      <c r="H643" s="61"/>
      <c r="I643" s="61"/>
      <c r="J643" s="61"/>
      <c r="K643" s="61"/>
      <c r="L643" s="61"/>
      <c r="M643" s="61"/>
      <c r="N643" s="61"/>
      <c r="O643" s="61"/>
      <c r="P643" s="61"/>
      <c r="Q643" s="61"/>
      <c r="R643" s="61"/>
      <c r="S643" s="61"/>
      <c r="T643" s="61"/>
      <c r="U643" s="61"/>
    </row>
    <row r="644" spans="2:21" ht="15.75" customHeight="1" x14ac:dyDescent="0.2">
      <c r="B644" s="61"/>
      <c r="C644" s="60"/>
      <c r="D644" s="61"/>
      <c r="E644" s="61"/>
      <c r="F644" s="61"/>
      <c r="G644" s="61"/>
      <c r="H644" s="61"/>
      <c r="I644" s="61"/>
      <c r="J644" s="61"/>
      <c r="K644" s="61"/>
      <c r="L644" s="61"/>
      <c r="M644" s="61"/>
      <c r="N644" s="61"/>
      <c r="O644" s="61"/>
      <c r="P644" s="61"/>
      <c r="Q644" s="61"/>
      <c r="R644" s="61"/>
      <c r="S644" s="61"/>
      <c r="T644" s="61"/>
      <c r="U644" s="61"/>
    </row>
    <row r="645" spans="2:21" ht="15.75" customHeight="1" x14ac:dyDescent="0.2">
      <c r="B645" s="61"/>
      <c r="C645" s="60"/>
      <c r="D645" s="61"/>
      <c r="E645" s="61"/>
      <c r="F645" s="61"/>
      <c r="G645" s="61"/>
      <c r="H645" s="61"/>
      <c r="I645" s="61"/>
      <c r="J645" s="61"/>
      <c r="K645" s="61"/>
      <c r="L645" s="61"/>
      <c r="M645" s="61"/>
      <c r="N645" s="61"/>
      <c r="O645" s="61"/>
      <c r="P645" s="61"/>
      <c r="Q645" s="61"/>
      <c r="R645" s="61"/>
      <c r="S645" s="61"/>
      <c r="T645" s="61"/>
      <c r="U645" s="61"/>
    </row>
    <row r="646" spans="2:21" ht="15.75" customHeight="1" x14ac:dyDescent="0.2">
      <c r="B646" s="61"/>
      <c r="C646" s="60"/>
      <c r="D646" s="61"/>
      <c r="E646" s="61"/>
      <c r="F646" s="61"/>
      <c r="G646" s="61"/>
      <c r="H646" s="61"/>
      <c r="I646" s="61"/>
      <c r="J646" s="61"/>
      <c r="K646" s="61"/>
      <c r="L646" s="61"/>
      <c r="M646" s="61"/>
      <c r="N646" s="61"/>
      <c r="O646" s="61"/>
      <c r="P646" s="61"/>
      <c r="Q646" s="61"/>
      <c r="R646" s="61"/>
      <c r="S646" s="61"/>
      <c r="T646" s="61"/>
      <c r="U646" s="61"/>
    </row>
    <row r="647" spans="2:21" ht="15.75" customHeight="1" x14ac:dyDescent="0.2">
      <c r="B647" s="61"/>
      <c r="C647" s="60"/>
      <c r="D647" s="61"/>
      <c r="E647" s="61"/>
      <c r="F647" s="61"/>
      <c r="G647" s="61"/>
      <c r="H647" s="61"/>
      <c r="I647" s="61"/>
      <c r="J647" s="61"/>
      <c r="K647" s="61"/>
      <c r="L647" s="61"/>
      <c r="M647" s="61"/>
      <c r="N647" s="61"/>
      <c r="O647" s="61"/>
      <c r="P647" s="61"/>
      <c r="Q647" s="61"/>
      <c r="R647" s="61"/>
      <c r="S647" s="61"/>
      <c r="T647" s="61"/>
      <c r="U647" s="61"/>
    </row>
    <row r="648" spans="2:21" ht="15.75" customHeight="1" x14ac:dyDescent="0.2">
      <c r="B648" s="61"/>
      <c r="C648" s="60"/>
      <c r="D648" s="61"/>
      <c r="E648" s="61"/>
      <c r="F648" s="61"/>
      <c r="G648" s="61"/>
      <c r="H648" s="61"/>
      <c r="I648" s="61"/>
      <c r="J648" s="61"/>
      <c r="K648" s="61"/>
      <c r="L648" s="61"/>
      <c r="M648" s="61"/>
      <c r="N648" s="61"/>
      <c r="O648" s="61"/>
      <c r="P648" s="61"/>
      <c r="Q648" s="61"/>
      <c r="R648" s="61"/>
      <c r="S648" s="61"/>
      <c r="T648" s="61"/>
      <c r="U648" s="61"/>
    </row>
    <row r="649" spans="2:21" ht="15.75" customHeight="1" x14ac:dyDescent="0.2">
      <c r="B649" s="61"/>
      <c r="C649" s="60"/>
      <c r="D649" s="61"/>
      <c r="E649" s="61"/>
      <c r="F649" s="61"/>
      <c r="G649" s="61"/>
      <c r="H649" s="61"/>
      <c r="I649" s="61"/>
      <c r="J649" s="61"/>
      <c r="K649" s="61"/>
      <c r="L649" s="61"/>
      <c r="M649" s="61"/>
      <c r="N649" s="61"/>
      <c r="O649" s="61"/>
      <c r="P649" s="61"/>
      <c r="Q649" s="61"/>
      <c r="R649" s="61"/>
      <c r="S649" s="61"/>
      <c r="T649" s="61"/>
      <c r="U649" s="61"/>
    </row>
    <row r="650" spans="2:21" ht="15.75" customHeight="1" x14ac:dyDescent="0.2">
      <c r="B650" s="61"/>
      <c r="C650" s="60"/>
      <c r="D650" s="61"/>
      <c r="E650" s="61"/>
      <c r="F650" s="61"/>
      <c r="G650" s="61"/>
      <c r="H650" s="61"/>
      <c r="I650" s="61"/>
      <c r="J650" s="61"/>
      <c r="K650" s="61"/>
      <c r="L650" s="61"/>
      <c r="M650" s="61"/>
      <c r="N650" s="61"/>
      <c r="O650" s="61"/>
      <c r="P650" s="61"/>
      <c r="Q650" s="61"/>
      <c r="R650" s="61"/>
      <c r="S650" s="61"/>
      <c r="T650" s="61"/>
      <c r="U650" s="61"/>
    </row>
    <row r="651" spans="2:21" ht="15.75" customHeight="1" x14ac:dyDescent="0.2">
      <c r="B651" s="61"/>
      <c r="C651" s="60"/>
      <c r="D651" s="61"/>
      <c r="E651" s="61"/>
      <c r="F651" s="61"/>
      <c r="G651" s="61"/>
      <c r="H651" s="61"/>
      <c r="I651" s="61"/>
      <c r="J651" s="61"/>
      <c r="K651" s="61"/>
      <c r="L651" s="61"/>
      <c r="M651" s="61"/>
      <c r="N651" s="61"/>
      <c r="O651" s="61"/>
      <c r="P651" s="61"/>
      <c r="Q651" s="61"/>
      <c r="R651" s="61"/>
      <c r="S651" s="61"/>
      <c r="T651" s="61"/>
      <c r="U651" s="61"/>
    </row>
    <row r="652" spans="2:21" ht="15.75" customHeight="1" x14ac:dyDescent="0.2">
      <c r="B652" s="61"/>
      <c r="C652" s="60"/>
      <c r="D652" s="61"/>
      <c r="E652" s="61"/>
      <c r="F652" s="61"/>
      <c r="G652" s="61"/>
      <c r="H652" s="61"/>
      <c r="I652" s="61"/>
      <c r="J652" s="61"/>
      <c r="K652" s="61"/>
      <c r="L652" s="61"/>
      <c r="M652" s="61"/>
      <c r="N652" s="61"/>
      <c r="O652" s="61"/>
      <c r="P652" s="61"/>
      <c r="Q652" s="61"/>
      <c r="R652" s="61"/>
      <c r="S652" s="61"/>
      <c r="T652" s="61"/>
      <c r="U652" s="61"/>
    </row>
    <row r="653" spans="2:21" ht="15.75" customHeight="1" x14ac:dyDescent="0.2">
      <c r="B653" s="61"/>
      <c r="C653" s="60"/>
      <c r="D653" s="61"/>
      <c r="E653" s="61"/>
      <c r="F653" s="61"/>
      <c r="G653" s="61"/>
      <c r="H653" s="61"/>
      <c r="I653" s="61"/>
      <c r="J653" s="61"/>
      <c r="K653" s="61"/>
      <c r="L653" s="61"/>
      <c r="M653" s="61"/>
      <c r="N653" s="61"/>
      <c r="O653" s="61"/>
      <c r="P653" s="61"/>
      <c r="Q653" s="61"/>
      <c r="R653" s="61"/>
      <c r="S653" s="61"/>
      <c r="T653" s="61"/>
      <c r="U653" s="61"/>
    </row>
    <row r="654" spans="2:21" ht="15.75" customHeight="1" x14ac:dyDescent="0.2">
      <c r="B654" s="61"/>
      <c r="C654" s="60"/>
      <c r="D654" s="61"/>
      <c r="E654" s="61"/>
      <c r="F654" s="61"/>
      <c r="G654" s="61"/>
      <c r="H654" s="61"/>
      <c r="I654" s="61"/>
      <c r="J654" s="61"/>
      <c r="K654" s="61"/>
      <c r="L654" s="61"/>
      <c r="M654" s="61"/>
      <c r="N654" s="61"/>
      <c r="O654" s="61"/>
      <c r="P654" s="61"/>
      <c r="Q654" s="61"/>
      <c r="R654" s="61"/>
      <c r="S654" s="61"/>
      <c r="T654" s="61"/>
      <c r="U654" s="61"/>
    </row>
    <row r="655" spans="2:21" ht="15.75" customHeight="1" x14ac:dyDescent="0.2">
      <c r="B655" s="61"/>
      <c r="C655" s="60"/>
      <c r="D655" s="61"/>
      <c r="E655" s="61"/>
      <c r="F655" s="61"/>
      <c r="G655" s="61"/>
      <c r="H655" s="61"/>
      <c r="I655" s="61"/>
      <c r="J655" s="61"/>
      <c r="K655" s="61"/>
      <c r="L655" s="61"/>
      <c r="M655" s="61"/>
      <c r="N655" s="61"/>
      <c r="O655" s="61"/>
      <c r="P655" s="61"/>
      <c r="Q655" s="61"/>
      <c r="R655" s="61"/>
      <c r="S655" s="61"/>
      <c r="T655" s="61"/>
      <c r="U655" s="61"/>
    </row>
    <row r="656" spans="2:21" ht="15.75" customHeight="1" x14ac:dyDescent="0.2">
      <c r="B656" s="61"/>
      <c r="C656" s="60"/>
      <c r="D656" s="61"/>
      <c r="E656" s="61"/>
      <c r="F656" s="61"/>
      <c r="G656" s="61"/>
      <c r="H656" s="61"/>
      <c r="I656" s="61"/>
      <c r="J656" s="61"/>
      <c r="K656" s="61"/>
      <c r="L656" s="61"/>
      <c r="M656" s="61"/>
      <c r="N656" s="61"/>
      <c r="O656" s="61"/>
      <c r="P656" s="61"/>
      <c r="Q656" s="61"/>
      <c r="R656" s="61"/>
      <c r="S656" s="61"/>
      <c r="T656" s="61"/>
      <c r="U656" s="61"/>
    </row>
    <row r="657" spans="2:21" ht="15.75" customHeight="1" x14ac:dyDescent="0.2">
      <c r="B657" s="61"/>
      <c r="C657" s="60"/>
      <c r="D657" s="61"/>
      <c r="E657" s="61"/>
      <c r="F657" s="61"/>
      <c r="G657" s="61"/>
      <c r="H657" s="61"/>
      <c r="I657" s="61"/>
      <c r="J657" s="61"/>
      <c r="K657" s="61"/>
      <c r="L657" s="61"/>
      <c r="M657" s="61"/>
      <c r="N657" s="61"/>
      <c r="O657" s="61"/>
      <c r="P657" s="61"/>
      <c r="Q657" s="61"/>
      <c r="R657" s="61"/>
      <c r="S657" s="61"/>
      <c r="T657" s="61"/>
      <c r="U657" s="61"/>
    </row>
    <row r="658" spans="2:21" ht="15.75" customHeight="1" x14ac:dyDescent="0.2">
      <c r="B658" s="61"/>
      <c r="C658" s="60"/>
      <c r="D658" s="61"/>
      <c r="E658" s="61"/>
      <c r="F658" s="61"/>
      <c r="G658" s="61"/>
      <c r="H658" s="61"/>
      <c r="I658" s="61"/>
      <c r="J658" s="61"/>
      <c r="K658" s="61"/>
      <c r="L658" s="61"/>
      <c r="M658" s="61"/>
      <c r="N658" s="61"/>
      <c r="O658" s="61"/>
      <c r="P658" s="61"/>
      <c r="Q658" s="61"/>
      <c r="R658" s="61"/>
      <c r="S658" s="61"/>
      <c r="T658" s="61"/>
      <c r="U658" s="61"/>
    </row>
    <row r="659" spans="2:21" ht="15.75" customHeight="1" x14ac:dyDescent="0.2">
      <c r="B659" s="61"/>
      <c r="C659" s="60"/>
      <c r="D659" s="61"/>
      <c r="E659" s="61"/>
      <c r="F659" s="61"/>
      <c r="G659" s="61"/>
      <c r="H659" s="61"/>
      <c r="I659" s="61"/>
      <c r="J659" s="61"/>
      <c r="K659" s="61"/>
      <c r="L659" s="61"/>
      <c r="M659" s="61"/>
      <c r="N659" s="61"/>
      <c r="O659" s="61"/>
      <c r="P659" s="61"/>
      <c r="Q659" s="61"/>
      <c r="R659" s="61"/>
      <c r="S659" s="61"/>
      <c r="T659" s="61"/>
      <c r="U659" s="61"/>
    </row>
    <row r="660" spans="2:21" ht="15.75" customHeight="1" x14ac:dyDescent="0.2">
      <c r="B660" s="61"/>
      <c r="C660" s="60"/>
      <c r="D660" s="61"/>
      <c r="E660" s="61"/>
      <c r="F660" s="61"/>
      <c r="G660" s="61"/>
      <c r="H660" s="61"/>
      <c r="I660" s="61"/>
      <c r="J660" s="61"/>
      <c r="K660" s="61"/>
      <c r="L660" s="61"/>
      <c r="M660" s="61"/>
      <c r="N660" s="61"/>
      <c r="O660" s="61"/>
      <c r="P660" s="61"/>
      <c r="Q660" s="61"/>
      <c r="R660" s="61"/>
      <c r="S660" s="61"/>
      <c r="T660" s="61"/>
      <c r="U660" s="61"/>
    </row>
    <row r="661" spans="2:21" ht="15.75" customHeight="1" x14ac:dyDescent="0.2">
      <c r="B661" s="61"/>
      <c r="C661" s="60"/>
      <c r="D661" s="61"/>
      <c r="E661" s="61"/>
      <c r="F661" s="61"/>
      <c r="G661" s="61"/>
      <c r="H661" s="61"/>
      <c r="I661" s="61"/>
      <c r="J661" s="61"/>
      <c r="K661" s="61"/>
      <c r="L661" s="61"/>
      <c r="M661" s="61"/>
      <c r="N661" s="61"/>
      <c r="O661" s="61"/>
      <c r="P661" s="61"/>
      <c r="Q661" s="61"/>
      <c r="R661" s="61"/>
      <c r="S661" s="61"/>
      <c r="T661" s="61"/>
      <c r="U661" s="61"/>
    </row>
    <row r="662" spans="2:21" ht="15.75" customHeight="1" x14ac:dyDescent="0.2">
      <c r="B662" s="61"/>
      <c r="C662" s="60"/>
      <c r="D662" s="61"/>
      <c r="E662" s="61"/>
      <c r="F662" s="61"/>
      <c r="G662" s="61"/>
      <c r="H662" s="61"/>
      <c r="I662" s="61"/>
      <c r="J662" s="61"/>
      <c r="K662" s="61"/>
      <c r="L662" s="61"/>
      <c r="M662" s="61"/>
      <c r="N662" s="61"/>
      <c r="O662" s="61"/>
      <c r="P662" s="61"/>
      <c r="Q662" s="61"/>
      <c r="R662" s="61"/>
      <c r="S662" s="61"/>
      <c r="T662" s="61"/>
      <c r="U662" s="61"/>
    </row>
    <row r="663" spans="2:21" ht="15.75" customHeight="1" x14ac:dyDescent="0.2">
      <c r="B663" s="61"/>
      <c r="C663" s="60"/>
      <c r="D663" s="61"/>
      <c r="E663" s="61"/>
      <c r="F663" s="61"/>
      <c r="G663" s="61"/>
      <c r="H663" s="61"/>
      <c r="I663" s="61"/>
      <c r="J663" s="61"/>
      <c r="K663" s="61"/>
      <c r="L663" s="61"/>
      <c r="M663" s="61"/>
      <c r="N663" s="61"/>
      <c r="O663" s="61"/>
      <c r="P663" s="61"/>
      <c r="Q663" s="61"/>
      <c r="R663" s="61"/>
      <c r="S663" s="61"/>
      <c r="T663" s="61"/>
      <c r="U663" s="61"/>
    </row>
    <row r="664" spans="2:21" ht="15.75" customHeight="1" x14ac:dyDescent="0.2">
      <c r="B664" s="61"/>
      <c r="C664" s="60"/>
      <c r="D664" s="61"/>
      <c r="E664" s="61"/>
      <c r="F664" s="61"/>
      <c r="G664" s="61"/>
      <c r="H664" s="61"/>
      <c r="I664" s="61"/>
      <c r="J664" s="61"/>
      <c r="K664" s="61"/>
      <c r="L664" s="61"/>
      <c r="M664" s="61"/>
      <c r="N664" s="61"/>
      <c r="O664" s="61"/>
      <c r="P664" s="61"/>
      <c r="Q664" s="61"/>
      <c r="R664" s="61"/>
      <c r="S664" s="61"/>
      <c r="T664" s="61"/>
      <c r="U664" s="61"/>
    </row>
    <row r="665" spans="2:21" ht="15.75" customHeight="1" x14ac:dyDescent="0.2">
      <c r="B665" s="61"/>
      <c r="C665" s="60"/>
      <c r="D665" s="61"/>
      <c r="E665" s="61"/>
      <c r="F665" s="61"/>
      <c r="G665" s="61"/>
      <c r="H665" s="61"/>
      <c r="I665" s="61"/>
      <c r="J665" s="61"/>
      <c r="K665" s="61"/>
      <c r="L665" s="61"/>
      <c r="M665" s="61"/>
      <c r="N665" s="61"/>
      <c r="O665" s="61"/>
      <c r="P665" s="61"/>
      <c r="Q665" s="61"/>
      <c r="R665" s="61"/>
      <c r="S665" s="61"/>
      <c r="T665" s="61"/>
      <c r="U665" s="61"/>
    </row>
    <row r="666" spans="2:21" ht="15.75" customHeight="1" x14ac:dyDescent="0.2">
      <c r="B666" s="61"/>
      <c r="C666" s="60"/>
      <c r="D666" s="61"/>
      <c r="E666" s="61"/>
      <c r="F666" s="61"/>
      <c r="G666" s="61"/>
      <c r="H666" s="61"/>
      <c r="I666" s="61"/>
      <c r="J666" s="61"/>
      <c r="K666" s="61"/>
      <c r="L666" s="61"/>
      <c r="M666" s="61"/>
      <c r="N666" s="61"/>
      <c r="O666" s="61"/>
      <c r="P666" s="61"/>
      <c r="Q666" s="61"/>
      <c r="R666" s="61"/>
      <c r="S666" s="61"/>
      <c r="T666" s="61"/>
      <c r="U666" s="61"/>
    </row>
    <row r="667" spans="2:21" ht="15.75" customHeight="1" x14ac:dyDescent="0.2">
      <c r="B667" s="61"/>
      <c r="C667" s="60"/>
      <c r="D667" s="61"/>
      <c r="E667" s="61"/>
      <c r="F667" s="61"/>
      <c r="G667" s="61"/>
      <c r="H667" s="61"/>
      <c r="I667" s="61"/>
      <c r="J667" s="61"/>
      <c r="K667" s="61"/>
      <c r="L667" s="61"/>
      <c r="M667" s="61"/>
      <c r="N667" s="61"/>
      <c r="O667" s="61"/>
      <c r="P667" s="61"/>
      <c r="Q667" s="61"/>
      <c r="R667" s="61"/>
      <c r="S667" s="61"/>
      <c r="T667" s="61"/>
      <c r="U667" s="61"/>
    </row>
    <row r="668" spans="2:21" ht="15.75" customHeight="1" x14ac:dyDescent="0.2">
      <c r="B668" s="61"/>
      <c r="C668" s="60"/>
      <c r="D668" s="61"/>
      <c r="E668" s="61"/>
      <c r="F668" s="61"/>
      <c r="G668" s="61"/>
      <c r="H668" s="61"/>
      <c r="I668" s="61"/>
      <c r="J668" s="61"/>
      <c r="K668" s="61"/>
      <c r="L668" s="61"/>
      <c r="M668" s="61"/>
      <c r="N668" s="61"/>
      <c r="O668" s="61"/>
      <c r="P668" s="61"/>
      <c r="Q668" s="61"/>
      <c r="R668" s="61"/>
      <c r="S668" s="61"/>
      <c r="T668" s="61"/>
      <c r="U668" s="61"/>
    </row>
    <row r="669" spans="2:21" ht="15.75" customHeight="1" x14ac:dyDescent="0.2">
      <c r="B669" s="61"/>
      <c r="C669" s="60"/>
      <c r="D669" s="61"/>
      <c r="E669" s="61"/>
      <c r="F669" s="61"/>
      <c r="G669" s="61"/>
      <c r="H669" s="61"/>
      <c r="I669" s="61"/>
      <c r="J669" s="61"/>
      <c r="K669" s="61"/>
      <c r="L669" s="61"/>
      <c r="M669" s="61"/>
      <c r="N669" s="61"/>
      <c r="O669" s="61"/>
      <c r="P669" s="61"/>
      <c r="Q669" s="61"/>
      <c r="R669" s="61"/>
      <c r="S669" s="61"/>
      <c r="T669" s="61"/>
      <c r="U669" s="61"/>
    </row>
    <row r="670" spans="2:21" ht="15.75" customHeight="1" x14ac:dyDescent="0.2">
      <c r="B670" s="61"/>
      <c r="C670" s="60"/>
      <c r="D670" s="61"/>
      <c r="E670" s="61"/>
      <c r="F670" s="61"/>
      <c r="G670" s="61"/>
      <c r="H670" s="61"/>
      <c r="I670" s="61"/>
      <c r="J670" s="61"/>
      <c r="K670" s="61"/>
      <c r="L670" s="61"/>
      <c r="M670" s="61"/>
      <c r="N670" s="61"/>
      <c r="O670" s="61"/>
      <c r="P670" s="61"/>
      <c r="Q670" s="61"/>
      <c r="R670" s="61"/>
      <c r="S670" s="61"/>
      <c r="T670" s="61"/>
      <c r="U670" s="61"/>
    </row>
    <row r="671" spans="2:21" ht="15.75" customHeight="1" x14ac:dyDescent="0.2">
      <c r="B671" s="61"/>
      <c r="C671" s="60"/>
      <c r="D671" s="61"/>
      <c r="E671" s="61"/>
      <c r="F671" s="61"/>
      <c r="G671" s="61"/>
      <c r="H671" s="61"/>
      <c r="I671" s="61"/>
      <c r="J671" s="61"/>
      <c r="K671" s="61"/>
      <c r="L671" s="61"/>
      <c r="M671" s="61"/>
      <c r="N671" s="61"/>
      <c r="O671" s="61"/>
      <c r="P671" s="61"/>
      <c r="Q671" s="61"/>
      <c r="R671" s="61"/>
      <c r="S671" s="61"/>
      <c r="T671" s="61"/>
      <c r="U671" s="61"/>
    </row>
    <row r="672" spans="2:21" ht="15.75" customHeight="1" x14ac:dyDescent="0.2">
      <c r="B672" s="61"/>
      <c r="C672" s="60"/>
      <c r="D672" s="61"/>
      <c r="E672" s="61"/>
      <c r="F672" s="61"/>
      <c r="G672" s="61"/>
      <c r="H672" s="61"/>
      <c r="I672" s="61"/>
      <c r="J672" s="61"/>
      <c r="K672" s="61"/>
      <c r="L672" s="61"/>
      <c r="M672" s="61"/>
      <c r="N672" s="61"/>
      <c r="O672" s="61"/>
      <c r="P672" s="61"/>
      <c r="Q672" s="61"/>
      <c r="R672" s="61"/>
      <c r="S672" s="61"/>
      <c r="T672" s="61"/>
      <c r="U672" s="61"/>
    </row>
    <row r="673" spans="2:21" ht="15.75" customHeight="1" x14ac:dyDescent="0.2">
      <c r="B673" s="61"/>
      <c r="C673" s="60"/>
      <c r="D673" s="61"/>
      <c r="E673" s="61"/>
      <c r="F673" s="61"/>
      <c r="G673" s="61"/>
      <c r="H673" s="61"/>
      <c r="I673" s="61"/>
      <c r="J673" s="61"/>
      <c r="K673" s="61"/>
      <c r="L673" s="61"/>
      <c r="M673" s="61"/>
      <c r="N673" s="61"/>
      <c r="O673" s="61"/>
      <c r="P673" s="61"/>
      <c r="Q673" s="61"/>
      <c r="R673" s="61"/>
      <c r="S673" s="61"/>
      <c r="T673" s="61"/>
      <c r="U673" s="61"/>
    </row>
    <row r="674" spans="2:21" ht="15.75" customHeight="1" x14ac:dyDescent="0.2">
      <c r="B674" s="61"/>
      <c r="C674" s="60"/>
      <c r="D674" s="61"/>
      <c r="E674" s="61"/>
      <c r="F674" s="61"/>
      <c r="G674" s="61"/>
      <c r="H674" s="61"/>
      <c r="I674" s="61"/>
      <c r="J674" s="61"/>
      <c r="K674" s="61"/>
      <c r="L674" s="61"/>
      <c r="M674" s="61"/>
      <c r="N674" s="61"/>
      <c r="O674" s="61"/>
      <c r="P674" s="61"/>
      <c r="Q674" s="61"/>
      <c r="R674" s="61"/>
      <c r="S674" s="61"/>
      <c r="T674" s="61"/>
      <c r="U674" s="61"/>
    </row>
    <row r="675" spans="2:21" ht="15.75" customHeight="1" x14ac:dyDescent="0.2">
      <c r="B675" s="61"/>
      <c r="C675" s="60"/>
      <c r="D675" s="61"/>
      <c r="E675" s="61"/>
      <c r="F675" s="61"/>
      <c r="G675" s="61"/>
      <c r="H675" s="61"/>
      <c r="I675" s="61"/>
      <c r="J675" s="61"/>
      <c r="K675" s="61"/>
      <c r="L675" s="61"/>
      <c r="M675" s="61"/>
      <c r="N675" s="61"/>
      <c r="O675" s="61"/>
      <c r="P675" s="61"/>
      <c r="Q675" s="61"/>
      <c r="R675" s="61"/>
      <c r="S675" s="61"/>
      <c r="T675" s="61"/>
      <c r="U675" s="61"/>
    </row>
    <row r="676" spans="2:21" ht="15.75" customHeight="1" x14ac:dyDescent="0.2">
      <c r="B676" s="61"/>
      <c r="C676" s="60"/>
      <c r="D676" s="61"/>
      <c r="E676" s="61"/>
      <c r="F676" s="61"/>
      <c r="G676" s="61"/>
      <c r="H676" s="61"/>
      <c r="I676" s="61"/>
      <c r="J676" s="61"/>
      <c r="K676" s="61"/>
      <c r="L676" s="61"/>
      <c r="M676" s="61"/>
      <c r="N676" s="61"/>
      <c r="O676" s="61"/>
      <c r="P676" s="61"/>
      <c r="Q676" s="61"/>
      <c r="R676" s="61"/>
      <c r="S676" s="61"/>
      <c r="T676" s="61"/>
      <c r="U676" s="61"/>
    </row>
    <row r="677" spans="2:21" ht="15.75" customHeight="1" x14ac:dyDescent="0.2">
      <c r="B677" s="61"/>
      <c r="C677" s="60"/>
      <c r="D677" s="61"/>
      <c r="E677" s="61"/>
      <c r="F677" s="61"/>
      <c r="G677" s="61"/>
      <c r="H677" s="61"/>
      <c r="I677" s="61"/>
      <c r="J677" s="61"/>
      <c r="K677" s="61"/>
      <c r="L677" s="61"/>
      <c r="M677" s="61"/>
      <c r="N677" s="61"/>
      <c r="O677" s="61"/>
      <c r="P677" s="61"/>
      <c r="Q677" s="61"/>
      <c r="R677" s="61"/>
      <c r="S677" s="61"/>
      <c r="T677" s="61"/>
      <c r="U677" s="61"/>
    </row>
    <row r="678" spans="2:21" ht="15.75" customHeight="1" x14ac:dyDescent="0.2">
      <c r="B678" s="61"/>
      <c r="C678" s="60"/>
      <c r="D678" s="61"/>
      <c r="E678" s="61"/>
      <c r="F678" s="61"/>
      <c r="G678" s="61"/>
      <c r="H678" s="61"/>
      <c r="I678" s="61"/>
      <c r="J678" s="61"/>
      <c r="K678" s="61"/>
      <c r="L678" s="61"/>
      <c r="M678" s="61"/>
      <c r="N678" s="61"/>
      <c r="O678" s="61"/>
      <c r="P678" s="61"/>
      <c r="Q678" s="61"/>
      <c r="R678" s="61"/>
      <c r="S678" s="61"/>
      <c r="T678" s="61"/>
      <c r="U678" s="61"/>
    </row>
    <row r="679" spans="2:21" ht="15.75" customHeight="1" x14ac:dyDescent="0.2">
      <c r="B679" s="61"/>
      <c r="C679" s="60"/>
      <c r="D679" s="61"/>
      <c r="E679" s="61"/>
      <c r="F679" s="61"/>
      <c r="G679" s="61"/>
      <c r="H679" s="61"/>
      <c r="I679" s="61"/>
      <c r="J679" s="61"/>
      <c r="K679" s="61"/>
      <c r="L679" s="61"/>
      <c r="M679" s="61"/>
      <c r="N679" s="61"/>
      <c r="O679" s="61"/>
      <c r="P679" s="61"/>
      <c r="Q679" s="61"/>
      <c r="R679" s="61"/>
      <c r="S679" s="61"/>
      <c r="T679" s="61"/>
      <c r="U679" s="61"/>
    </row>
    <row r="680" spans="2:21" ht="15.75" customHeight="1" x14ac:dyDescent="0.2">
      <c r="B680" s="61"/>
      <c r="C680" s="60"/>
      <c r="D680" s="61"/>
      <c r="E680" s="61"/>
      <c r="F680" s="61"/>
      <c r="G680" s="61"/>
      <c r="H680" s="61"/>
      <c r="I680" s="61"/>
      <c r="J680" s="61"/>
      <c r="K680" s="61"/>
      <c r="L680" s="61"/>
      <c r="M680" s="61"/>
      <c r="N680" s="61"/>
      <c r="O680" s="61"/>
      <c r="P680" s="61"/>
      <c r="Q680" s="61"/>
      <c r="R680" s="61"/>
      <c r="S680" s="61"/>
      <c r="T680" s="61"/>
      <c r="U680" s="61"/>
    </row>
    <row r="681" spans="2:21" ht="15.75" customHeight="1" x14ac:dyDescent="0.2">
      <c r="B681" s="61"/>
      <c r="C681" s="60"/>
      <c r="D681" s="61"/>
      <c r="E681" s="61"/>
      <c r="F681" s="61"/>
      <c r="G681" s="61"/>
      <c r="H681" s="61"/>
      <c r="I681" s="61"/>
      <c r="J681" s="61"/>
      <c r="K681" s="61"/>
      <c r="L681" s="61"/>
      <c r="M681" s="61"/>
      <c r="N681" s="61"/>
      <c r="O681" s="61"/>
      <c r="P681" s="61"/>
      <c r="Q681" s="61"/>
      <c r="R681" s="61"/>
      <c r="S681" s="61"/>
      <c r="T681" s="61"/>
      <c r="U681" s="61"/>
    </row>
    <row r="682" spans="2:21" ht="15.75" customHeight="1" x14ac:dyDescent="0.2">
      <c r="B682" s="61"/>
      <c r="C682" s="60"/>
      <c r="D682" s="61"/>
      <c r="E682" s="61"/>
      <c r="F682" s="61"/>
      <c r="G682" s="61"/>
      <c r="H682" s="61"/>
      <c r="I682" s="61"/>
      <c r="J682" s="61"/>
      <c r="K682" s="61"/>
      <c r="L682" s="61"/>
      <c r="M682" s="61"/>
      <c r="N682" s="61"/>
      <c r="O682" s="61"/>
      <c r="P682" s="61"/>
      <c r="Q682" s="61"/>
      <c r="R682" s="61"/>
      <c r="S682" s="61"/>
      <c r="T682" s="61"/>
      <c r="U682" s="61"/>
    </row>
    <row r="683" spans="2:21" ht="15.75" customHeight="1" x14ac:dyDescent="0.2">
      <c r="B683" s="61"/>
      <c r="C683" s="60"/>
      <c r="D683" s="61"/>
      <c r="E683" s="61"/>
      <c r="F683" s="61"/>
      <c r="G683" s="61"/>
      <c r="H683" s="61"/>
      <c r="I683" s="61"/>
      <c r="J683" s="61"/>
      <c r="K683" s="61"/>
      <c r="L683" s="61"/>
      <c r="M683" s="61"/>
      <c r="N683" s="61"/>
      <c r="O683" s="61"/>
      <c r="P683" s="61"/>
      <c r="Q683" s="61"/>
      <c r="R683" s="61"/>
      <c r="S683" s="61"/>
      <c r="T683" s="61"/>
      <c r="U683" s="61"/>
    </row>
    <row r="684" spans="2:21" ht="15.75" customHeight="1" x14ac:dyDescent="0.2">
      <c r="B684" s="61"/>
      <c r="C684" s="60"/>
      <c r="D684" s="61"/>
      <c r="E684" s="61"/>
      <c r="F684" s="61"/>
      <c r="G684" s="61"/>
      <c r="H684" s="61"/>
      <c r="I684" s="61"/>
      <c r="J684" s="61"/>
      <c r="K684" s="61"/>
      <c r="L684" s="61"/>
      <c r="M684" s="61"/>
      <c r="N684" s="61"/>
      <c r="O684" s="61"/>
      <c r="P684" s="61"/>
      <c r="Q684" s="61"/>
      <c r="R684" s="61"/>
      <c r="S684" s="61"/>
      <c r="T684" s="61"/>
      <c r="U684" s="61"/>
    </row>
    <row r="685" spans="2:21" ht="15.75" customHeight="1" x14ac:dyDescent="0.2">
      <c r="B685" s="61"/>
      <c r="C685" s="60"/>
      <c r="D685" s="61"/>
      <c r="E685" s="61"/>
      <c r="F685" s="61"/>
      <c r="G685" s="61"/>
      <c r="H685" s="61"/>
      <c r="I685" s="61"/>
      <c r="J685" s="61"/>
      <c r="K685" s="61"/>
      <c r="L685" s="61"/>
      <c r="M685" s="61"/>
      <c r="N685" s="61"/>
      <c r="O685" s="61"/>
      <c r="P685" s="61"/>
      <c r="Q685" s="61"/>
      <c r="R685" s="61"/>
      <c r="S685" s="61"/>
      <c r="T685" s="61"/>
      <c r="U685" s="61"/>
    </row>
    <row r="686" spans="2:21" ht="15.75" customHeight="1" x14ac:dyDescent="0.2">
      <c r="B686" s="61"/>
      <c r="C686" s="60"/>
      <c r="D686" s="61"/>
      <c r="E686" s="61"/>
      <c r="F686" s="61"/>
      <c r="G686" s="61"/>
      <c r="H686" s="61"/>
      <c r="I686" s="61"/>
      <c r="J686" s="61"/>
      <c r="K686" s="61"/>
      <c r="L686" s="61"/>
      <c r="M686" s="61"/>
      <c r="N686" s="61"/>
      <c r="O686" s="61"/>
      <c r="P686" s="61"/>
      <c r="Q686" s="61"/>
      <c r="R686" s="61"/>
      <c r="S686" s="61"/>
      <c r="T686" s="61"/>
      <c r="U686" s="61"/>
    </row>
    <row r="687" spans="2:21" ht="15.75" customHeight="1" x14ac:dyDescent="0.2">
      <c r="B687" s="61"/>
      <c r="C687" s="60"/>
      <c r="D687" s="61"/>
      <c r="E687" s="61"/>
      <c r="F687" s="61"/>
      <c r="G687" s="61"/>
      <c r="H687" s="61"/>
      <c r="I687" s="61"/>
      <c r="J687" s="61"/>
      <c r="K687" s="61"/>
      <c r="L687" s="61"/>
      <c r="M687" s="61"/>
      <c r="N687" s="61"/>
      <c r="O687" s="61"/>
      <c r="P687" s="61"/>
      <c r="Q687" s="61"/>
      <c r="R687" s="61"/>
      <c r="S687" s="61"/>
      <c r="T687" s="61"/>
      <c r="U687" s="61"/>
    </row>
    <row r="688" spans="2:21" ht="15.75" customHeight="1" x14ac:dyDescent="0.2">
      <c r="B688" s="61"/>
      <c r="C688" s="60"/>
      <c r="D688" s="61"/>
      <c r="E688" s="61"/>
      <c r="F688" s="61"/>
      <c r="G688" s="61"/>
      <c r="H688" s="61"/>
      <c r="I688" s="61"/>
      <c r="J688" s="61"/>
      <c r="K688" s="61"/>
      <c r="L688" s="61"/>
      <c r="M688" s="61"/>
      <c r="N688" s="61"/>
      <c r="O688" s="61"/>
      <c r="P688" s="61"/>
      <c r="Q688" s="61"/>
      <c r="R688" s="61"/>
      <c r="S688" s="61"/>
      <c r="T688" s="61"/>
      <c r="U688" s="61"/>
    </row>
    <row r="689" spans="2:21" ht="15.75" customHeight="1" x14ac:dyDescent="0.2">
      <c r="B689" s="61"/>
      <c r="C689" s="60"/>
      <c r="D689" s="61"/>
      <c r="E689" s="61"/>
      <c r="F689" s="61"/>
      <c r="G689" s="61"/>
      <c r="H689" s="61"/>
      <c r="I689" s="61"/>
      <c r="J689" s="61"/>
      <c r="K689" s="61"/>
      <c r="L689" s="61"/>
      <c r="M689" s="61"/>
      <c r="N689" s="61"/>
      <c r="O689" s="61"/>
      <c r="P689" s="61"/>
      <c r="Q689" s="61"/>
      <c r="R689" s="61"/>
      <c r="S689" s="61"/>
      <c r="T689" s="61"/>
      <c r="U689" s="61"/>
    </row>
    <row r="690" spans="2:21" ht="15.75" customHeight="1" x14ac:dyDescent="0.2">
      <c r="B690" s="61"/>
      <c r="C690" s="60"/>
      <c r="D690" s="61"/>
      <c r="E690" s="61"/>
      <c r="F690" s="61"/>
      <c r="G690" s="61"/>
      <c r="H690" s="61"/>
      <c r="I690" s="61"/>
      <c r="J690" s="61"/>
      <c r="K690" s="61"/>
      <c r="L690" s="61"/>
      <c r="M690" s="61"/>
      <c r="N690" s="61"/>
      <c r="O690" s="61"/>
      <c r="P690" s="61"/>
      <c r="Q690" s="61"/>
      <c r="R690" s="61"/>
      <c r="S690" s="61"/>
      <c r="T690" s="61"/>
      <c r="U690" s="61"/>
    </row>
    <row r="691" spans="2:21" ht="15.75" customHeight="1" x14ac:dyDescent="0.2">
      <c r="B691" s="61"/>
      <c r="C691" s="60"/>
      <c r="D691" s="61"/>
      <c r="E691" s="61"/>
      <c r="F691" s="61"/>
      <c r="G691" s="61"/>
      <c r="H691" s="61"/>
      <c r="I691" s="61"/>
      <c r="J691" s="61"/>
      <c r="K691" s="61"/>
      <c r="L691" s="61"/>
      <c r="M691" s="61"/>
      <c r="N691" s="61"/>
      <c r="O691" s="61"/>
      <c r="P691" s="61"/>
      <c r="Q691" s="61"/>
      <c r="R691" s="61"/>
      <c r="S691" s="61"/>
      <c r="T691" s="61"/>
      <c r="U691" s="61"/>
    </row>
    <row r="692" spans="2:21" ht="15.75" customHeight="1" x14ac:dyDescent="0.2">
      <c r="B692" s="61"/>
      <c r="C692" s="60"/>
      <c r="D692" s="61"/>
      <c r="E692" s="61"/>
      <c r="F692" s="61"/>
      <c r="G692" s="61"/>
      <c r="H692" s="61"/>
      <c r="I692" s="61"/>
      <c r="J692" s="61"/>
      <c r="K692" s="61"/>
      <c r="L692" s="61"/>
      <c r="M692" s="61"/>
      <c r="N692" s="61"/>
      <c r="O692" s="61"/>
      <c r="P692" s="61"/>
      <c r="Q692" s="61"/>
      <c r="R692" s="61"/>
      <c r="S692" s="61"/>
      <c r="T692" s="61"/>
      <c r="U692" s="61"/>
    </row>
    <row r="693" spans="2:21" ht="15.75" customHeight="1" x14ac:dyDescent="0.2">
      <c r="B693" s="61"/>
      <c r="C693" s="60"/>
      <c r="D693" s="61"/>
      <c r="E693" s="61"/>
      <c r="F693" s="61"/>
      <c r="G693" s="61"/>
      <c r="H693" s="61"/>
      <c r="I693" s="61"/>
      <c r="J693" s="61"/>
      <c r="K693" s="61"/>
      <c r="L693" s="61"/>
      <c r="M693" s="61"/>
      <c r="N693" s="61"/>
      <c r="O693" s="61"/>
      <c r="P693" s="61"/>
      <c r="Q693" s="61"/>
      <c r="R693" s="61"/>
      <c r="S693" s="61"/>
      <c r="T693" s="61"/>
      <c r="U693" s="61"/>
    </row>
    <row r="694" spans="2:21" ht="15.75" customHeight="1" x14ac:dyDescent="0.2">
      <c r="B694" s="61"/>
      <c r="C694" s="60"/>
      <c r="D694" s="61"/>
      <c r="E694" s="61"/>
      <c r="F694" s="61"/>
      <c r="G694" s="61"/>
      <c r="H694" s="61"/>
      <c r="I694" s="61"/>
      <c r="J694" s="61"/>
      <c r="K694" s="61"/>
      <c r="L694" s="61"/>
      <c r="M694" s="61"/>
      <c r="N694" s="61"/>
      <c r="O694" s="61"/>
      <c r="P694" s="61"/>
      <c r="Q694" s="61"/>
      <c r="R694" s="61"/>
      <c r="S694" s="61"/>
      <c r="T694" s="61"/>
      <c r="U694" s="61"/>
    </row>
    <row r="695" spans="2:21" ht="15.75" customHeight="1" x14ac:dyDescent="0.2">
      <c r="B695" s="61"/>
      <c r="C695" s="60"/>
      <c r="D695" s="61"/>
      <c r="E695" s="61"/>
      <c r="F695" s="61"/>
      <c r="G695" s="61"/>
      <c r="H695" s="61"/>
      <c r="I695" s="61"/>
      <c r="J695" s="61"/>
      <c r="K695" s="61"/>
      <c r="L695" s="61"/>
      <c r="M695" s="61"/>
      <c r="N695" s="61"/>
      <c r="O695" s="61"/>
      <c r="P695" s="61"/>
      <c r="Q695" s="61"/>
      <c r="R695" s="61"/>
      <c r="S695" s="61"/>
      <c r="T695" s="61"/>
      <c r="U695" s="61"/>
    </row>
    <row r="696" spans="2:21" ht="15.75" customHeight="1" x14ac:dyDescent="0.2">
      <c r="B696" s="61"/>
      <c r="C696" s="60"/>
      <c r="D696" s="61"/>
      <c r="E696" s="61"/>
      <c r="F696" s="61"/>
      <c r="G696" s="61"/>
      <c r="H696" s="61"/>
      <c r="I696" s="61"/>
      <c r="J696" s="61"/>
      <c r="K696" s="61"/>
      <c r="L696" s="61"/>
      <c r="M696" s="61"/>
      <c r="N696" s="61"/>
      <c r="O696" s="61"/>
      <c r="P696" s="61"/>
      <c r="Q696" s="61"/>
      <c r="R696" s="61"/>
      <c r="S696" s="61"/>
      <c r="T696" s="61"/>
      <c r="U696" s="61"/>
    </row>
    <row r="697" spans="2:21" ht="15.75" customHeight="1" x14ac:dyDescent="0.2">
      <c r="B697" s="61"/>
      <c r="C697" s="60"/>
      <c r="D697" s="61"/>
      <c r="E697" s="61"/>
      <c r="F697" s="61"/>
      <c r="G697" s="61"/>
      <c r="H697" s="61"/>
      <c r="I697" s="61"/>
      <c r="J697" s="61"/>
      <c r="K697" s="61"/>
      <c r="L697" s="61"/>
      <c r="M697" s="61"/>
      <c r="N697" s="61"/>
      <c r="O697" s="61"/>
      <c r="P697" s="61"/>
      <c r="Q697" s="61"/>
      <c r="R697" s="61"/>
      <c r="S697" s="61"/>
      <c r="T697" s="61"/>
      <c r="U697" s="61"/>
    </row>
    <row r="698" spans="2:21" ht="15.75" customHeight="1" x14ac:dyDescent="0.2">
      <c r="B698" s="61"/>
      <c r="C698" s="60"/>
      <c r="D698" s="61"/>
      <c r="E698" s="61"/>
      <c r="F698" s="61"/>
      <c r="G698" s="61"/>
      <c r="H698" s="61"/>
      <c r="I698" s="61"/>
      <c r="J698" s="61"/>
      <c r="K698" s="61"/>
      <c r="L698" s="61"/>
      <c r="M698" s="61"/>
      <c r="N698" s="61"/>
      <c r="O698" s="61"/>
      <c r="P698" s="61"/>
      <c r="Q698" s="61"/>
      <c r="R698" s="61"/>
      <c r="S698" s="61"/>
      <c r="T698" s="61"/>
      <c r="U698" s="61"/>
    </row>
    <row r="699" spans="2:21" ht="15.75" customHeight="1" x14ac:dyDescent="0.2">
      <c r="B699" s="61"/>
      <c r="C699" s="60"/>
      <c r="D699" s="61"/>
      <c r="E699" s="61"/>
      <c r="F699" s="61"/>
      <c r="G699" s="61"/>
      <c r="H699" s="61"/>
      <c r="I699" s="61"/>
      <c r="J699" s="61"/>
      <c r="K699" s="61"/>
      <c r="L699" s="61"/>
      <c r="M699" s="61"/>
      <c r="N699" s="61"/>
      <c r="O699" s="61"/>
      <c r="P699" s="61"/>
      <c r="Q699" s="61"/>
      <c r="R699" s="61"/>
      <c r="S699" s="61"/>
      <c r="T699" s="61"/>
      <c r="U699" s="61"/>
    </row>
    <row r="700" spans="2:21" ht="15.75" customHeight="1" x14ac:dyDescent="0.2">
      <c r="B700" s="61"/>
      <c r="C700" s="60"/>
      <c r="D700" s="61"/>
      <c r="E700" s="61"/>
      <c r="F700" s="61"/>
      <c r="G700" s="61"/>
      <c r="H700" s="61"/>
      <c r="I700" s="61"/>
      <c r="J700" s="61"/>
      <c r="K700" s="61"/>
      <c r="L700" s="61"/>
      <c r="M700" s="61"/>
      <c r="N700" s="61"/>
      <c r="O700" s="61"/>
      <c r="P700" s="61"/>
      <c r="Q700" s="61"/>
      <c r="R700" s="61"/>
      <c r="S700" s="61"/>
      <c r="T700" s="61"/>
      <c r="U700" s="61"/>
    </row>
    <row r="701" spans="2:21" ht="15.75" customHeight="1" x14ac:dyDescent="0.2">
      <c r="B701" s="61"/>
      <c r="C701" s="60"/>
      <c r="D701" s="61"/>
      <c r="E701" s="61"/>
      <c r="F701" s="61"/>
      <c r="G701" s="61"/>
      <c r="H701" s="61"/>
      <c r="I701" s="61"/>
      <c r="J701" s="61"/>
      <c r="K701" s="61"/>
      <c r="L701" s="61"/>
      <c r="M701" s="61"/>
      <c r="N701" s="61"/>
      <c r="O701" s="61"/>
      <c r="P701" s="61"/>
      <c r="Q701" s="61"/>
      <c r="R701" s="61"/>
      <c r="S701" s="61"/>
      <c r="T701" s="61"/>
      <c r="U701" s="61"/>
    </row>
    <row r="702" spans="2:21" ht="15.75" customHeight="1" x14ac:dyDescent="0.2">
      <c r="B702" s="61"/>
      <c r="C702" s="60"/>
      <c r="D702" s="61"/>
      <c r="E702" s="61"/>
      <c r="F702" s="61"/>
      <c r="G702" s="61"/>
      <c r="H702" s="61"/>
      <c r="I702" s="61"/>
      <c r="J702" s="61"/>
      <c r="K702" s="61"/>
      <c r="L702" s="61"/>
      <c r="M702" s="61"/>
      <c r="N702" s="61"/>
      <c r="O702" s="61"/>
      <c r="P702" s="61"/>
      <c r="Q702" s="61"/>
      <c r="R702" s="61"/>
      <c r="S702" s="61"/>
      <c r="T702" s="61"/>
      <c r="U702" s="61"/>
    </row>
    <row r="703" spans="2:21" ht="15.75" customHeight="1" x14ac:dyDescent="0.2">
      <c r="B703" s="61"/>
      <c r="C703" s="60"/>
      <c r="D703" s="61"/>
      <c r="E703" s="61"/>
      <c r="F703" s="61"/>
      <c r="G703" s="61"/>
      <c r="H703" s="61"/>
      <c r="I703" s="61"/>
      <c r="J703" s="61"/>
      <c r="K703" s="61"/>
      <c r="L703" s="61"/>
      <c r="M703" s="61"/>
      <c r="N703" s="61"/>
      <c r="O703" s="61"/>
      <c r="P703" s="61"/>
      <c r="Q703" s="61"/>
      <c r="R703" s="61"/>
      <c r="S703" s="61"/>
      <c r="T703" s="61"/>
      <c r="U703" s="61"/>
    </row>
    <row r="704" spans="2:21" ht="15.75" customHeight="1" x14ac:dyDescent="0.2">
      <c r="B704" s="61"/>
      <c r="C704" s="60"/>
      <c r="D704" s="61"/>
      <c r="E704" s="61"/>
      <c r="F704" s="61"/>
      <c r="G704" s="61"/>
      <c r="H704" s="61"/>
      <c r="I704" s="61"/>
      <c r="J704" s="61"/>
      <c r="K704" s="61"/>
      <c r="L704" s="61"/>
      <c r="M704" s="61"/>
      <c r="N704" s="61"/>
      <c r="O704" s="61"/>
      <c r="P704" s="61"/>
      <c r="Q704" s="61"/>
      <c r="R704" s="61"/>
      <c r="S704" s="61"/>
      <c r="T704" s="61"/>
      <c r="U704" s="61"/>
    </row>
    <row r="705" spans="2:21" ht="15.75" customHeight="1" x14ac:dyDescent="0.2">
      <c r="B705" s="61"/>
      <c r="C705" s="60"/>
      <c r="D705" s="61"/>
      <c r="E705" s="61"/>
      <c r="F705" s="61"/>
      <c r="G705" s="61"/>
      <c r="H705" s="61"/>
      <c r="I705" s="61"/>
      <c r="J705" s="61"/>
      <c r="K705" s="61"/>
      <c r="L705" s="61"/>
      <c r="M705" s="61"/>
      <c r="N705" s="61"/>
      <c r="O705" s="61"/>
      <c r="P705" s="61"/>
      <c r="Q705" s="61"/>
      <c r="R705" s="61"/>
      <c r="S705" s="61"/>
      <c r="T705" s="61"/>
      <c r="U705" s="61"/>
    </row>
    <row r="706" spans="2:21" ht="15.75" customHeight="1" x14ac:dyDescent="0.2">
      <c r="B706" s="61"/>
      <c r="C706" s="60"/>
      <c r="D706" s="61"/>
      <c r="E706" s="61"/>
      <c r="F706" s="61"/>
      <c r="G706" s="61"/>
      <c r="H706" s="61"/>
      <c r="I706" s="61"/>
      <c r="J706" s="61"/>
      <c r="K706" s="61"/>
      <c r="L706" s="61"/>
      <c r="M706" s="61"/>
      <c r="N706" s="61"/>
      <c r="O706" s="61"/>
      <c r="P706" s="61"/>
      <c r="Q706" s="61"/>
      <c r="R706" s="61"/>
      <c r="S706" s="61"/>
      <c r="T706" s="61"/>
      <c r="U706" s="61"/>
    </row>
    <row r="707" spans="2:21" ht="15.75" customHeight="1" x14ac:dyDescent="0.2">
      <c r="B707" s="61"/>
      <c r="C707" s="60"/>
      <c r="D707" s="61"/>
      <c r="E707" s="61"/>
      <c r="F707" s="61"/>
      <c r="G707" s="61"/>
      <c r="H707" s="61"/>
      <c r="I707" s="61"/>
      <c r="J707" s="61"/>
      <c r="K707" s="61"/>
      <c r="L707" s="61"/>
      <c r="M707" s="61"/>
      <c r="N707" s="61"/>
      <c r="O707" s="61"/>
      <c r="P707" s="61"/>
      <c r="Q707" s="61"/>
      <c r="R707" s="61"/>
      <c r="S707" s="61"/>
      <c r="T707" s="61"/>
      <c r="U707" s="61"/>
    </row>
    <row r="708" spans="2:21" ht="15.75" customHeight="1" x14ac:dyDescent="0.2">
      <c r="B708" s="61"/>
      <c r="C708" s="60"/>
      <c r="D708" s="61"/>
      <c r="E708" s="61"/>
      <c r="F708" s="61"/>
      <c r="G708" s="61"/>
      <c r="H708" s="61"/>
      <c r="I708" s="61"/>
      <c r="J708" s="61"/>
      <c r="K708" s="61"/>
      <c r="L708" s="61"/>
      <c r="M708" s="61"/>
      <c r="N708" s="61"/>
      <c r="O708" s="61"/>
      <c r="P708" s="61"/>
      <c r="Q708" s="61"/>
      <c r="R708" s="61"/>
      <c r="S708" s="61"/>
      <c r="T708" s="61"/>
      <c r="U708" s="61"/>
    </row>
    <row r="709" spans="2:21" ht="15.75" customHeight="1" x14ac:dyDescent="0.2">
      <c r="B709" s="61"/>
      <c r="C709" s="60"/>
      <c r="D709" s="61"/>
      <c r="E709" s="61"/>
      <c r="F709" s="61"/>
      <c r="G709" s="61"/>
      <c r="H709" s="61"/>
      <c r="I709" s="61"/>
      <c r="J709" s="61"/>
      <c r="K709" s="61"/>
      <c r="L709" s="61"/>
      <c r="M709" s="61"/>
      <c r="N709" s="61"/>
      <c r="O709" s="61"/>
      <c r="P709" s="61"/>
      <c r="Q709" s="61"/>
      <c r="R709" s="61"/>
      <c r="S709" s="61"/>
      <c r="T709" s="61"/>
      <c r="U709" s="61"/>
    </row>
    <row r="710" spans="2:21" ht="15.75" customHeight="1" x14ac:dyDescent="0.2">
      <c r="B710" s="61"/>
      <c r="C710" s="60"/>
      <c r="D710" s="61"/>
      <c r="E710" s="61"/>
      <c r="F710" s="61"/>
      <c r="G710" s="61"/>
      <c r="H710" s="61"/>
      <c r="I710" s="61"/>
      <c r="J710" s="61"/>
      <c r="K710" s="61"/>
      <c r="L710" s="61"/>
      <c r="M710" s="61"/>
      <c r="N710" s="61"/>
      <c r="O710" s="61"/>
      <c r="P710" s="61"/>
      <c r="Q710" s="61"/>
      <c r="R710" s="61"/>
      <c r="S710" s="61"/>
      <c r="T710" s="61"/>
      <c r="U710" s="61"/>
    </row>
    <row r="711" spans="2:21" ht="15.75" customHeight="1" x14ac:dyDescent="0.2">
      <c r="B711" s="61"/>
      <c r="C711" s="60"/>
      <c r="D711" s="61"/>
      <c r="E711" s="61"/>
      <c r="F711" s="61"/>
      <c r="G711" s="61"/>
      <c r="H711" s="61"/>
      <c r="I711" s="61"/>
      <c r="J711" s="61"/>
      <c r="K711" s="61"/>
      <c r="L711" s="61"/>
      <c r="M711" s="61"/>
      <c r="N711" s="61"/>
      <c r="O711" s="61"/>
      <c r="P711" s="61"/>
      <c r="Q711" s="61"/>
      <c r="R711" s="61"/>
      <c r="S711" s="61"/>
      <c r="T711" s="61"/>
      <c r="U711" s="61"/>
    </row>
    <row r="712" spans="2:21" ht="15.75" customHeight="1" x14ac:dyDescent="0.2">
      <c r="B712" s="61"/>
      <c r="C712" s="60"/>
      <c r="D712" s="61"/>
      <c r="E712" s="61"/>
      <c r="F712" s="61"/>
      <c r="G712" s="61"/>
      <c r="H712" s="61"/>
      <c r="I712" s="61"/>
      <c r="J712" s="61"/>
      <c r="K712" s="61"/>
      <c r="L712" s="61"/>
      <c r="M712" s="61"/>
      <c r="N712" s="61"/>
      <c r="O712" s="61"/>
      <c r="P712" s="61"/>
      <c r="Q712" s="61"/>
      <c r="R712" s="61"/>
      <c r="S712" s="61"/>
      <c r="T712" s="61"/>
      <c r="U712" s="61"/>
    </row>
    <row r="713" spans="2:21" ht="15.75" customHeight="1" x14ac:dyDescent="0.2">
      <c r="B713" s="61"/>
      <c r="C713" s="60"/>
      <c r="D713" s="61"/>
      <c r="E713" s="61"/>
      <c r="F713" s="61"/>
      <c r="G713" s="61"/>
      <c r="H713" s="61"/>
      <c r="I713" s="61"/>
      <c r="J713" s="61"/>
      <c r="K713" s="61"/>
      <c r="L713" s="61"/>
      <c r="M713" s="61"/>
      <c r="N713" s="61"/>
      <c r="O713" s="61"/>
      <c r="P713" s="61"/>
      <c r="Q713" s="61"/>
      <c r="R713" s="61"/>
      <c r="S713" s="61"/>
      <c r="T713" s="61"/>
      <c r="U713" s="61"/>
    </row>
    <row r="714" spans="2:21" ht="15.75" customHeight="1" x14ac:dyDescent="0.2">
      <c r="B714" s="61"/>
      <c r="C714" s="60"/>
      <c r="D714" s="61"/>
      <c r="E714" s="61"/>
      <c r="F714" s="61"/>
      <c r="G714" s="61"/>
      <c r="H714" s="61"/>
      <c r="I714" s="61"/>
      <c r="J714" s="61"/>
      <c r="K714" s="61"/>
      <c r="L714" s="61"/>
      <c r="M714" s="61"/>
      <c r="N714" s="61"/>
      <c r="O714" s="61"/>
      <c r="P714" s="61"/>
      <c r="Q714" s="61"/>
      <c r="R714" s="61"/>
      <c r="S714" s="61"/>
      <c r="T714" s="61"/>
      <c r="U714" s="61"/>
    </row>
    <row r="715" spans="2:21" ht="15.75" customHeight="1" x14ac:dyDescent="0.2">
      <c r="B715" s="61"/>
      <c r="C715" s="60"/>
      <c r="D715" s="61"/>
      <c r="E715" s="61"/>
      <c r="F715" s="61"/>
      <c r="G715" s="61"/>
      <c r="H715" s="61"/>
      <c r="I715" s="61"/>
      <c r="J715" s="61"/>
      <c r="K715" s="61"/>
      <c r="L715" s="61"/>
      <c r="M715" s="61"/>
      <c r="N715" s="61"/>
      <c r="O715" s="61"/>
      <c r="P715" s="61"/>
      <c r="Q715" s="61"/>
      <c r="R715" s="61"/>
      <c r="S715" s="61"/>
      <c r="T715" s="61"/>
      <c r="U715" s="61"/>
    </row>
    <row r="716" spans="2:21" ht="15.75" customHeight="1" x14ac:dyDescent="0.2">
      <c r="B716" s="61"/>
      <c r="C716" s="60"/>
      <c r="D716" s="61"/>
      <c r="E716" s="61"/>
      <c r="F716" s="61"/>
      <c r="G716" s="61"/>
      <c r="H716" s="61"/>
      <c r="I716" s="61"/>
      <c r="J716" s="61"/>
      <c r="K716" s="61"/>
      <c r="L716" s="61"/>
      <c r="M716" s="61"/>
      <c r="N716" s="61"/>
      <c r="O716" s="61"/>
      <c r="P716" s="61"/>
      <c r="Q716" s="61"/>
      <c r="R716" s="61"/>
      <c r="S716" s="61"/>
      <c r="T716" s="61"/>
      <c r="U716" s="61"/>
    </row>
    <row r="717" spans="2:21" ht="15.75" customHeight="1" x14ac:dyDescent="0.2">
      <c r="B717" s="61"/>
      <c r="C717" s="60"/>
      <c r="D717" s="61"/>
      <c r="E717" s="61"/>
      <c r="F717" s="61"/>
      <c r="G717" s="61"/>
      <c r="H717" s="61"/>
      <c r="I717" s="61"/>
      <c r="J717" s="61"/>
      <c r="K717" s="61"/>
      <c r="L717" s="61"/>
      <c r="M717" s="61"/>
      <c r="N717" s="61"/>
      <c r="O717" s="61"/>
      <c r="P717" s="61"/>
      <c r="Q717" s="61"/>
      <c r="R717" s="61"/>
      <c r="S717" s="61"/>
      <c r="T717" s="61"/>
      <c r="U717" s="61"/>
    </row>
    <row r="718" spans="2:21" ht="15.75" customHeight="1" x14ac:dyDescent="0.2">
      <c r="B718" s="61"/>
      <c r="C718" s="60"/>
      <c r="D718" s="61"/>
      <c r="E718" s="61"/>
      <c r="F718" s="61"/>
      <c r="G718" s="61"/>
      <c r="H718" s="61"/>
      <c r="I718" s="61"/>
      <c r="J718" s="61"/>
      <c r="K718" s="61"/>
      <c r="L718" s="61"/>
      <c r="M718" s="61"/>
      <c r="N718" s="61"/>
      <c r="O718" s="61"/>
      <c r="P718" s="61"/>
      <c r="Q718" s="61"/>
      <c r="R718" s="61"/>
      <c r="S718" s="61"/>
      <c r="T718" s="61"/>
      <c r="U718" s="61"/>
    </row>
    <row r="719" spans="2:21" ht="15.75" customHeight="1" x14ac:dyDescent="0.2">
      <c r="B719" s="61"/>
      <c r="C719" s="60"/>
      <c r="D719" s="61"/>
      <c r="E719" s="61"/>
      <c r="F719" s="61"/>
      <c r="G719" s="61"/>
      <c r="H719" s="61"/>
      <c r="I719" s="61"/>
      <c r="J719" s="61"/>
      <c r="K719" s="61"/>
      <c r="L719" s="61"/>
      <c r="M719" s="61"/>
      <c r="N719" s="61"/>
      <c r="O719" s="61"/>
      <c r="P719" s="61"/>
      <c r="Q719" s="61"/>
      <c r="R719" s="61"/>
      <c r="S719" s="61"/>
      <c r="T719" s="61"/>
      <c r="U719" s="61"/>
    </row>
    <row r="720" spans="2:21" ht="15.75" customHeight="1" x14ac:dyDescent="0.2">
      <c r="B720" s="61"/>
      <c r="C720" s="60"/>
      <c r="D720" s="61"/>
      <c r="E720" s="61"/>
      <c r="F720" s="61"/>
      <c r="G720" s="61"/>
      <c r="H720" s="61"/>
      <c r="I720" s="61"/>
      <c r="J720" s="61"/>
      <c r="K720" s="61"/>
      <c r="L720" s="61"/>
      <c r="M720" s="61"/>
      <c r="N720" s="61"/>
      <c r="O720" s="61"/>
      <c r="P720" s="61"/>
      <c r="Q720" s="61"/>
      <c r="R720" s="61"/>
      <c r="S720" s="61"/>
      <c r="T720" s="61"/>
      <c r="U720" s="61"/>
    </row>
    <row r="721" spans="2:21" ht="15.75" customHeight="1" x14ac:dyDescent="0.2">
      <c r="B721" s="61"/>
      <c r="C721" s="60"/>
      <c r="D721" s="61"/>
      <c r="E721" s="61"/>
      <c r="F721" s="61"/>
      <c r="G721" s="61"/>
      <c r="H721" s="61"/>
      <c r="I721" s="61"/>
      <c r="J721" s="61"/>
      <c r="K721" s="61"/>
      <c r="L721" s="61"/>
      <c r="M721" s="61"/>
      <c r="N721" s="61"/>
      <c r="O721" s="61"/>
      <c r="P721" s="61"/>
      <c r="Q721" s="61"/>
      <c r="R721" s="61"/>
      <c r="S721" s="61"/>
      <c r="T721" s="61"/>
      <c r="U721" s="61"/>
    </row>
    <row r="722" spans="2:21" ht="15.75" customHeight="1" x14ac:dyDescent="0.2">
      <c r="B722" s="61"/>
      <c r="C722" s="60"/>
      <c r="D722" s="61"/>
      <c r="E722" s="61"/>
      <c r="F722" s="61"/>
      <c r="G722" s="61"/>
      <c r="H722" s="61"/>
      <c r="I722" s="61"/>
      <c r="J722" s="61"/>
      <c r="K722" s="61"/>
      <c r="L722" s="61"/>
      <c r="M722" s="61"/>
      <c r="N722" s="61"/>
      <c r="O722" s="61"/>
      <c r="P722" s="61"/>
      <c r="Q722" s="61"/>
      <c r="R722" s="61"/>
      <c r="S722" s="61"/>
      <c r="T722" s="61"/>
      <c r="U722" s="61"/>
    </row>
    <row r="723" spans="2:21" ht="15.75" customHeight="1" x14ac:dyDescent="0.2">
      <c r="B723" s="61"/>
      <c r="C723" s="60"/>
      <c r="D723" s="61"/>
      <c r="E723" s="61"/>
      <c r="F723" s="61"/>
      <c r="G723" s="61"/>
      <c r="H723" s="61"/>
      <c r="I723" s="61"/>
      <c r="J723" s="61"/>
      <c r="K723" s="61"/>
      <c r="L723" s="61"/>
      <c r="M723" s="61"/>
      <c r="N723" s="61"/>
      <c r="O723" s="61"/>
      <c r="P723" s="61"/>
      <c r="Q723" s="61"/>
      <c r="R723" s="61"/>
      <c r="S723" s="61"/>
      <c r="T723" s="61"/>
      <c r="U723" s="61"/>
    </row>
    <row r="724" spans="2:21" ht="15.75" customHeight="1" x14ac:dyDescent="0.2">
      <c r="B724" s="61"/>
      <c r="C724" s="60"/>
      <c r="D724" s="61"/>
      <c r="E724" s="61"/>
      <c r="F724" s="61"/>
      <c r="G724" s="61"/>
      <c r="H724" s="61"/>
      <c r="I724" s="61"/>
      <c r="J724" s="61"/>
      <c r="K724" s="61"/>
      <c r="L724" s="61"/>
      <c r="M724" s="61"/>
      <c r="N724" s="61"/>
      <c r="O724" s="61"/>
      <c r="P724" s="61"/>
      <c r="Q724" s="61"/>
      <c r="R724" s="61"/>
      <c r="S724" s="61"/>
      <c r="T724" s="61"/>
      <c r="U724" s="61"/>
    </row>
    <row r="725" spans="2:21" ht="15.75" customHeight="1" x14ac:dyDescent="0.2">
      <c r="B725" s="61"/>
      <c r="C725" s="60"/>
      <c r="D725" s="61"/>
      <c r="E725" s="61"/>
      <c r="F725" s="61"/>
      <c r="G725" s="61"/>
      <c r="H725" s="61"/>
      <c r="I725" s="61"/>
      <c r="J725" s="61"/>
      <c r="K725" s="61"/>
      <c r="L725" s="61"/>
      <c r="M725" s="61"/>
      <c r="N725" s="61"/>
      <c r="O725" s="61"/>
      <c r="P725" s="61"/>
      <c r="Q725" s="61"/>
      <c r="R725" s="61"/>
      <c r="S725" s="61"/>
      <c r="T725" s="61"/>
      <c r="U725" s="61"/>
    </row>
    <row r="726" spans="2:21" ht="15.75" customHeight="1" x14ac:dyDescent="0.2">
      <c r="B726" s="61"/>
      <c r="C726" s="60"/>
      <c r="D726" s="61"/>
      <c r="E726" s="61"/>
      <c r="F726" s="61"/>
      <c r="G726" s="61"/>
      <c r="H726" s="61"/>
      <c r="I726" s="61"/>
      <c r="J726" s="61"/>
      <c r="K726" s="61"/>
      <c r="L726" s="61"/>
      <c r="M726" s="61"/>
      <c r="N726" s="61"/>
      <c r="O726" s="61"/>
      <c r="P726" s="61"/>
      <c r="Q726" s="61"/>
      <c r="R726" s="61"/>
      <c r="S726" s="61"/>
      <c r="T726" s="61"/>
      <c r="U726" s="61"/>
    </row>
    <row r="727" spans="2:21" ht="15.75" customHeight="1" x14ac:dyDescent="0.2">
      <c r="B727" s="61"/>
      <c r="C727" s="60"/>
      <c r="D727" s="61"/>
      <c r="E727" s="61"/>
      <c r="F727" s="61"/>
      <c r="G727" s="61"/>
      <c r="H727" s="61"/>
      <c r="I727" s="61"/>
      <c r="J727" s="61"/>
      <c r="K727" s="61"/>
      <c r="L727" s="61"/>
      <c r="M727" s="61"/>
      <c r="N727" s="61"/>
      <c r="O727" s="61"/>
      <c r="P727" s="61"/>
      <c r="Q727" s="61"/>
      <c r="R727" s="61"/>
      <c r="S727" s="61"/>
      <c r="T727" s="61"/>
      <c r="U727" s="61"/>
    </row>
    <row r="728" spans="2:21" ht="15.75" customHeight="1" x14ac:dyDescent="0.2">
      <c r="B728" s="61"/>
      <c r="C728" s="60"/>
      <c r="D728" s="61"/>
      <c r="E728" s="61"/>
      <c r="F728" s="61"/>
      <c r="G728" s="61"/>
      <c r="H728" s="61"/>
      <c r="I728" s="61"/>
      <c r="J728" s="61"/>
      <c r="K728" s="61"/>
      <c r="L728" s="61"/>
      <c r="M728" s="61"/>
      <c r="N728" s="61"/>
      <c r="O728" s="61"/>
      <c r="P728" s="61"/>
      <c r="Q728" s="61"/>
      <c r="R728" s="61"/>
      <c r="S728" s="61"/>
      <c r="T728" s="61"/>
      <c r="U728" s="61"/>
    </row>
    <row r="729" spans="2:21" ht="15.75" customHeight="1" x14ac:dyDescent="0.2">
      <c r="B729" s="61"/>
      <c r="C729" s="60"/>
      <c r="D729" s="61"/>
      <c r="E729" s="61"/>
      <c r="F729" s="61"/>
      <c r="G729" s="61"/>
      <c r="H729" s="61"/>
      <c r="I729" s="61"/>
      <c r="J729" s="61"/>
      <c r="K729" s="61"/>
      <c r="L729" s="61"/>
      <c r="M729" s="61"/>
      <c r="N729" s="61"/>
      <c r="O729" s="61"/>
      <c r="P729" s="61"/>
      <c r="Q729" s="61"/>
      <c r="R729" s="61"/>
      <c r="S729" s="61"/>
      <c r="T729" s="61"/>
      <c r="U729" s="61"/>
    </row>
    <row r="730" spans="2:21" ht="15.75" customHeight="1" x14ac:dyDescent="0.2">
      <c r="B730" s="61"/>
      <c r="C730" s="60"/>
      <c r="D730" s="61"/>
      <c r="E730" s="61"/>
      <c r="F730" s="61"/>
      <c r="G730" s="61"/>
      <c r="H730" s="61"/>
      <c r="I730" s="61"/>
      <c r="J730" s="61"/>
      <c r="K730" s="61"/>
      <c r="L730" s="61"/>
      <c r="M730" s="61"/>
      <c r="N730" s="61"/>
      <c r="O730" s="61"/>
      <c r="P730" s="61"/>
      <c r="Q730" s="61"/>
      <c r="R730" s="61"/>
      <c r="S730" s="61"/>
      <c r="T730" s="61"/>
      <c r="U730" s="61"/>
    </row>
    <row r="731" spans="2:21" ht="15.75" customHeight="1" x14ac:dyDescent="0.2">
      <c r="B731" s="61"/>
      <c r="C731" s="60"/>
      <c r="D731" s="61"/>
      <c r="E731" s="61"/>
      <c r="F731" s="61"/>
      <c r="G731" s="61"/>
      <c r="H731" s="61"/>
      <c r="I731" s="61"/>
      <c r="J731" s="61"/>
      <c r="K731" s="61"/>
      <c r="L731" s="61"/>
      <c r="M731" s="61"/>
      <c r="N731" s="61"/>
      <c r="O731" s="61"/>
      <c r="P731" s="61"/>
      <c r="Q731" s="61"/>
      <c r="R731" s="61"/>
      <c r="S731" s="61"/>
      <c r="T731" s="61"/>
      <c r="U731" s="61"/>
    </row>
    <row r="732" spans="2:21" ht="15.75" customHeight="1" x14ac:dyDescent="0.2">
      <c r="B732" s="61"/>
      <c r="C732" s="60"/>
      <c r="D732" s="61"/>
      <c r="E732" s="61"/>
      <c r="F732" s="61"/>
      <c r="G732" s="61"/>
      <c r="H732" s="61"/>
      <c r="I732" s="61"/>
      <c r="J732" s="61"/>
      <c r="K732" s="61"/>
      <c r="L732" s="61"/>
      <c r="M732" s="61"/>
      <c r="N732" s="61"/>
      <c r="O732" s="61"/>
      <c r="P732" s="61"/>
      <c r="Q732" s="61"/>
      <c r="R732" s="61"/>
      <c r="S732" s="61"/>
      <c r="T732" s="61"/>
      <c r="U732" s="61"/>
    </row>
    <row r="733" spans="2:21" ht="15.75" customHeight="1" x14ac:dyDescent="0.2">
      <c r="B733" s="61"/>
      <c r="C733" s="60"/>
      <c r="D733" s="61"/>
      <c r="E733" s="61"/>
      <c r="F733" s="61"/>
      <c r="G733" s="61"/>
      <c r="H733" s="61"/>
      <c r="I733" s="61"/>
      <c r="J733" s="61"/>
      <c r="K733" s="61"/>
      <c r="L733" s="61"/>
      <c r="M733" s="61"/>
      <c r="N733" s="61"/>
      <c r="O733" s="61"/>
      <c r="P733" s="61"/>
      <c r="Q733" s="61"/>
      <c r="R733" s="61"/>
      <c r="S733" s="61"/>
      <c r="T733" s="61"/>
      <c r="U733" s="61"/>
    </row>
    <row r="734" spans="2:21" ht="15.75" customHeight="1" x14ac:dyDescent="0.2">
      <c r="B734" s="61"/>
      <c r="C734" s="60"/>
      <c r="D734" s="61"/>
      <c r="E734" s="61"/>
      <c r="F734" s="61"/>
      <c r="G734" s="61"/>
      <c r="H734" s="61"/>
      <c r="I734" s="61"/>
      <c r="J734" s="61"/>
      <c r="K734" s="61"/>
      <c r="L734" s="61"/>
      <c r="M734" s="61"/>
      <c r="N734" s="61"/>
      <c r="O734" s="61"/>
      <c r="P734" s="61"/>
      <c r="Q734" s="61"/>
      <c r="R734" s="61"/>
      <c r="S734" s="61"/>
      <c r="T734" s="61"/>
      <c r="U734" s="61"/>
    </row>
    <row r="735" spans="2:21" ht="15.75" customHeight="1" x14ac:dyDescent="0.2">
      <c r="B735" s="61"/>
      <c r="C735" s="60"/>
      <c r="D735" s="61"/>
      <c r="E735" s="61"/>
      <c r="F735" s="61"/>
      <c r="G735" s="61"/>
      <c r="H735" s="61"/>
      <c r="I735" s="61"/>
      <c r="J735" s="61"/>
      <c r="K735" s="61"/>
      <c r="L735" s="61"/>
      <c r="M735" s="61"/>
      <c r="N735" s="61"/>
      <c r="O735" s="61"/>
      <c r="P735" s="61"/>
      <c r="Q735" s="61"/>
      <c r="R735" s="61"/>
      <c r="S735" s="61"/>
      <c r="T735" s="61"/>
      <c r="U735" s="61"/>
    </row>
    <row r="736" spans="2:21" ht="15.75" customHeight="1" x14ac:dyDescent="0.2">
      <c r="B736" s="61"/>
      <c r="C736" s="60"/>
      <c r="D736" s="61"/>
      <c r="E736" s="61"/>
      <c r="F736" s="61"/>
      <c r="G736" s="61"/>
      <c r="H736" s="61"/>
      <c r="I736" s="61"/>
      <c r="J736" s="61"/>
      <c r="K736" s="61"/>
      <c r="L736" s="61"/>
      <c r="M736" s="61"/>
      <c r="N736" s="61"/>
      <c r="O736" s="61"/>
      <c r="P736" s="61"/>
      <c r="Q736" s="61"/>
      <c r="R736" s="61"/>
      <c r="S736" s="61"/>
      <c r="T736" s="61"/>
      <c r="U736" s="61"/>
    </row>
    <row r="737" spans="2:21" ht="15.75" customHeight="1" x14ac:dyDescent="0.2">
      <c r="B737" s="61"/>
      <c r="C737" s="60"/>
      <c r="D737" s="61"/>
      <c r="E737" s="61"/>
      <c r="F737" s="61"/>
      <c r="G737" s="61"/>
      <c r="H737" s="61"/>
      <c r="I737" s="61"/>
      <c r="J737" s="61"/>
      <c r="K737" s="61"/>
      <c r="L737" s="61"/>
      <c r="M737" s="61"/>
      <c r="N737" s="61"/>
      <c r="O737" s="61"/>
      <c r="P737" s="61"/>
      <c r="Q737" s="61"/>
      <c r="R737" s="61"/>
      <c r="S737" s="61"/>
      <c r="T737" s="61"/>
      <c r="U737" s="61"/>
    </row>
    <row r="738" spans="2:21" ht="15.75" customHeight="1" x14ac:dyDescent="0.2">
      <c r="B738" s="61"/>
      <c r="C738" s="60"/>
      <c r="D738" s="61"/>
      <c r="E738" s="61"/>
      <c r="F738" s="61"/>
      <c r="G738" s="61"/>
      <c r="H738" s="61"/>
      <c r="I738" s="61"/>
      <c r="J738" s="61"/>
      <c r="K738" s="61"/>
      <c r="L738" s="61"/>
      <c r="M738" s="61"/>
      <c r="N738" s="61"/>
      <c r="O738" s="61"/>
      <c r="P738" s="61"/>
      <c r="Q738" s="61"/>
      <c r="R738" s="61"/>
      <c r="S738" s="61"/>
      <c r="T738" s="61"/>
      <c r="U738" s="61"/>
    </row>
    <row r="739" spans="2:21" ht="15.75" customHeight="1" x14ac:dyDescent="0.2">
      <c r="B739" s="61"/>
      <c r="C739" s="60"/>
      <c r="D739" s="61"/>
      <c r="E739" s="61"/>
      <c r="F739" s="61"/>
      <c r="G739" s="61"/>
      <c r="H739" s="61"/>
      <c r="I739" s="61"/>
      <c r="J739" s="61"/>
      <c r="K739" s="61"/>
      <c r="L739" s="61"/>
      <c r="M739" s="61"/>
      <c r="N739" s="61"/>
      <c r="O739" s="61"/>
      <c r="P739" s="61"/>
      <c r="Q739" s="61"/>
      <c r="R739" s="61"/>
      <c r="S739" s="61"/>
      <c r="T739" s="61"/>
      <c r="U739" s="61"/>
    </row>
    <row r="740" spans="2:21" ht="15.75" customHeight="1" x14ac:dyDescent="0.2">
      <c r="B740" s="61"/>
      <c r="C740" s="60"/>
      <c r="D740" s="61"/>
      <c r="E740" s="61"/>
      <c r="F740" s="61"/>
      <c r="G740" s="61"/>
      <c r="H740" s="61"/>
      <c r="I740" s="61"/>
      <c r="J740" s="61"/>
      <c r="K740" s="61"/>
      <c r="L740" s="61"/>
      <c r="M740" s="61"/>
      <c r="N740" s="61"/>
      <c r="O740" s="61"/>
      <c r="P740" s="61"/>
      <c r="Q740" s="61"/>
      <c r="R740" s="61"/>
      <c r="S740" s="61"/>
      <c r="T740" s="61"/>
      <c r="U740" s="61"/>
    </row>
    <row r="741" spans="2:21" ht="15.75" customHeight="1" x14ac:dyDescent="0.2">
      <c r="B741" s="61"/>
      <c r="C741" s="60"/>
      <c r="D741" s="61"/>
      <c r="E741" s="61"/>
      <c r="F741" s="61"/>
      <c r="G741" s="61"/>
      <c r="H741" s="61"/>
      <c r="I741" s="61"/>
      <c r="J741" s="61"/>
      <c r="K741" s="61"/>
      <c r="L741" s="61"/>
      <c r="M741" s="61"/>
      <c r="N741" s="61"/>
      <c r="O741" s="61"/>
      <c r="P741" s="61"/>
      <c r="Q741" s="61"/>
      <c r="R741" s="61"/>
      <c r="S741" s="61"/>
      <c r="T741" s="61"/>
      <c r="U741" s="61"/>
    </row>
    <row r="742" spans="2:21" ht="15.75" customHeight="1" x14ac:dyDescent="0.2">
      <c r="B742" s="61"/>
      <c r="C742" s="60"/>
      <c r="D742" s="61"/>
      <c r="E742" s="61"/>
      <c r="F742" s="61"/>
      <c r="G742" s="61"/>
      <c r="H742" s="61"/>
      <c r="I742" s="61"/>
      <c r="J742" s="61"/>
      <c r="K742" s="61"/>
      <c r="L742" s="61"/>
      <c r="M742" s="61"/>
      <c r="N742" s="61"/>
      <c r="O742" s="61"/>
      <c r="P742" s="61"/>
      <c r="Q742" s="61"/>
      <c r="R742" s="61"/>
      <c r="S742" s="61"/>
      <c r="T742" s="61"/>
      <c r="U742" s="61"/>
    </row>
    <row r="743" spans="2:21" ht="15.75" customHeight="1" x14ac:dyDescent="0.2">
      <c r="B743" s="61"/>
      <c r="C743" s="60"/>
      <c r="D743" s="61"/>
      <c r="E743" s="61"/>
      <c r="F743" s="61"/>
      <c r="G743" s="61"/>
      <c r="H743" s="61"/>
      <c r="I743" s="61"/>
      <c r="J743" s="61"/>
      <c r="K743" s="61"/>
      <c r="L743" s="61"/>
      <c r="M743" s="61"/>
      <c r="N743" s="61"/>
      <c r="O743" s="61"/>
      <c r="P743" s="61"/>
      <c r="Q743" s="61"/>
      <c r="R743" s="61"/>
      <c r="S743" s="61"/>
      <c r="T743" s="61"/>
      <c r="U743" s="61"/>
    </row>
    <row r="744" spans="2:21" ht="15.75" customHeight="1" x14ac:dyDescent="0.2">
      <c r="B744" s="61"/>
      <c r="C744" s="60"/>
      <c r="D744" s="61"/>
      <c r="E744" s="61"/>
      <c r="F744" s="61"/>
      <c r="G744" s="61"/>
      <c r="H744" s="61"/>
      <c r="I744" s="61"/>
      <c r="J744" s="61"/>
      <c r="K744" s="61"/>
      <c r="L744" s="61"/>
      <c r="M744" s="61"/>
      <c r="N744" s="61"/>
      <c r="O744" s="61"/>
      <c r="P744" s="61"/>
      <c r="Q744" s="61"/>
      <c r="R744" s="61"/>
      <c r="S744" s="61"/>
      <c r="T744" s="61"/>
      <c r="U744" s="61"/>
    </row>
    <row r="745" spans="2:21" ht="15.75" customHeight="1" x14ac:dyDescent="0.2">
      <c r="B745" s="61"/>
      <c r="C745" s="60"/>
      <c r="D745" s="61"/>
      <c r="E745" s="61"/>
      <c r="F745" s="61"/>
      <c r="G745" s="61"/>
      <c r="H745" s="61"/>
      <c r="I745" s="61"/>
      <c r="J745" s="61"/>
      <c r="K745" s="61"/>
      <c r="L745" s="61"/>
      <c r="M745" s="61"/>
      <c r="N745" s="61"/>
      <c r="O745" s="61"/>
      <c r="P745" s="61"/>
      <c r="Q745" s="61"/>
      <c r="R745" s="61"/>
      <c r="S745" s="61"/>
      <c r="T745" s="61"/>
      <c r="U745" s="61"/>
    </row>
    <row r="746" spans="2:21" ht="15.75" customHeight="1" x14ac:dyDescent="0.2">
      <c r="B746" s="61"/>
      <c r="C746" s="60"/>
      <c r="D746" s="61"/>
      <c r="E746" s="61"/>
      <c r="F746" s="61"/>
      <c r="G746" s="61"/>
      <c r="H746" s="61"/>
      <c r="I746" s="61"/>
      <c r="J746" s="61"/>
      <c r="K746" s="61"/>
      <c r="L746" s="61"/>
      <c r="M746" s="61"/>
      <c r="N746" s="61"/>
      <c r="O746" s="61"/>
      <c r="P746" s="61"/>
      <c r="Q746" s="61"/>
      <c r="R746" s="61"/>
      <c r="S746" s="61"/>
      <c r="T746" s="61"/>
      <c r="U746" s="61"/>
    </row>
    <row r="747" spans="2:21" ht="15.75" customHeight="1" x14ac:dyDescent="0.2">
      <c r="B747" s="61"/>
      <c r="C747" s="60"/>
      <c r="D747" s="61"/>
      <c r="E747" s="61"/>
      <c r="F747" s="61"/>
      <c r="G747" s="61"/>
      <c r="H747" s="61"/>
      <c r="I747" s="61"/>
      <c r="J747" s="61"/>
      <c r="K747" s="61"/>
      <c r="L747" s="61"/>
      <c r="M747" s="61"/>
      <c r="N747" s="61"/>
      <c r="O747" s="61"/>
      <c r="P747" s="61"/>
      <c r="Q747" s="61"/>
      <c r="R747" s="61"/>
      <c r="S747" s="61"/>
      <c r="T747" s="61"/>
      <c r="U747" s="61"/>
    </row>
    <row r="748" spans="2:21" ht="15.75" customHeight="1" x14ac:dyDescent="0.2">
      <c r="B748" s="61"/>
      <c r="C748" s="60"/>
      <c r="D748" s="61"/>
      <c r="E748" s="61"/>
      <c r="F748" s="61"/>
      <c r="G748" s="61"/>
      <c r="H748" s="61"/>
      <c r="I748" s="61"/>
      <c r="J748" s="61"/>
      <c r="K748" s="61"/>
      <c r="L748" s="61"/>
      <c r="M748" s="61"/>
      <c r="N748" s="61"/>
      <c r="O748" s="61"/>
      <c r="P748" s="61"/>
      <c r="Q748" s="61"/>
      <c r="R748" s="61"/>
      <c r="S748" s="61"/>
      <c r="T748" s="61"/>
      <c r="U748" s="61"/>
    </row>
    <row r="749" spans="2:21" ht="15.75" customHeight="1" x14ac:dyDescent="0.2">
      <c r="B749" s="61"/>
      <c r="C749" s="60"/>
      <c r="D749" s="61"/>
      <c r="E749" s="61"/>
      <c r="F749" s="61"/>
      <c r="G749" s="61"/>
      <c r="H749" s="61"/>
      <c r="I749" s="61"/>
      <c r="J749" s="61"/>
      <c r="K749" s="61"/>
      <c r="L749" s="61"/>
      <c r="M749" s="61"/>
      <c r="N749" s="61"/>
      <c r="O749" s="61"/>
      <c r="P749" s="61"/>
      <c r="Q749" s="61"/>
      <c r="R749" s="61"/>
      <c r="S749" s="61"/>
      <c r="T749" s="61"/>
      <c r="U749" s="61"/>
    </row>
    <row r="750" spans="2:21" ht="15.75" customHeight="1" x14ac:dyDescent="0.2">
      <c r="B750" s="61"/>
      <c r="C750" s="60"/>
      <c r="D750" s="61"/>
      <c r="E750" s="61"/>
      <c r="F750" s="61"/>
      <c r="G750" s="61"/>
      <c r="H750" s="61"/>
      <c r="I750" s="61"/>
      <c r="J750" s="61"/>
      <c r="K750" s="61"/>
      <c r="L750" s="61"/>
      <c r="M750" s="61"/>
      <c r="N750" s="61"/>
      <c r="O750" s="61"/>
      <c r="P750" s="61"/>
      <c r="Q750" s="61"/>
      <c r="R750" s="61"/>
      <c r="S750" s="61"/>
      <c r="T750" s="61"/>
      <c r="U750" s="61"/>
    </row>
    <row r="751" spans="2:21" ht="15.75" customHeight="1" x14ac:dyDescent="0.2">
      <c r="B751" s="61"/>
      <c r="C751" s="60"/>
      <c r="D751" s="61"/>
      <c r="E751" s="61"/>
      <c r="F751" s="61"/>
      <c r="G751" s="61"/>
      <c r="H751" s="61"/>
      <c r="I751" s="61"/>
      <c r="J751" s="61"/>
      <c r="K751" s="61"/>
      <c r="L751" s="61"/>
      <c r="M751" s="61"/>
      <c r="N751" s="61"/>
      <c r="O751" s="61"/>
      <c r="P751" s="61"/>
      <c r="Q751" s="61"/>
      <c r="R751" s="61"/>
      <c r="S751" s="61"/>
      <c r="T751" s="61"/>
      <c r="U751" s="61"/>
    </row>
    <row r="752" spans="2:21" ht="15.75" customHeight="1" x14ac:dyDescent="0.2">
      <c r="B752" s="61"/>
      <c r="C752" s="60"/>
      <c r="D752" s="61"/>
      <c r="E752" s="61"/>
      <c r="F752" s="61"/>
      <c r="G752" s="61"/>
      <c r="H752" s="61"/>
      <c r="I752" s="61"/>
      <c r="J752" s="61"/>
      <c r="K752" s="61"/>
      <c r="L752" s="61"/>
      <c r="M752" s="61"/>
      <c r="N752" s="61"/>
      <c r="O752" s="61"/>
      <c r="P752" s="61"/>
      <c r="Q752" s="61"/>
      <c r="R752" s="61"/>
      <c r="S752" s="61"/>
      <c r="T752" s="61"/>
      <c r="U752" s="61"/>
    </row>
    <row r="753" spans="2:21" ht="15.75" customHeight="1" x14ac:dyDescent="0.2">
      <c r="B753" s="61"/>
      <c r="C753" s="60"/>
      <c r="D753" s="61"/>
      <c r="E753" s="61"/>
      <c r="F753" s="61"/>
      <c r="G753" s="61"/>
      <c r="H753" s="61"/>
      <c r="I753" s="61"/>
      <c r="J753" s="61"/>
      <c r="K753" s="61"/>
      <c r="L753" s="61"/>
      <c r="M753" s="61"/>
      <c r="N753" s="61"/>
      <c r="O753" s="61"/>
      <c r="P753" s="61"/>
      <c r="Q753" s="61"/>
      <c r="R753" s="61"/>
      <c r="S753" s="61"/>
      <c r="T753" s="61"/>
      <c r="U753" s="61"/>
    </row>
    <row r="754" spans="2:21" ht="15.75" customHeight="1" x14ac:dyDescent="0.2">
      <c r="B754" s="61"/>
      <c r="C754" s="60"/>
      <c r="D754" s="61"/>
      <c r="E754" s="61"/>
      <c r="F754" s="61"/>
      <c r="G754" s="61"/>
      <c r="H754" s="61"/>
      <c r="I754" s="61"/>
      <c r="J754" s="61"/>
      <c r="K754" s="61"/>
      <c r="L754" s="61"/>
      <c r="M754" s="61"/>
      <c r="N754" s="61"/>
      <c r="O754" s="61"/>
      <c r="P754" s="61"/>
      <c r="Q754" s="61"/>
      <c r="R754" s="61"/>
      <c r="S754" s="61"/>
      <c r="T754" s="61"/>
      <c r="U754" s="61"/>
    </row>
    <row r="755" spans="2:21" ht="15.75" customHeight="1" x14ac:dyDescent="0.2">
      <c r="B755" s="61"/>
      <c r="C755" s="60"/>
      <c r="D755" s="61"/>
      <c r="E755" s="61"/>
      <c r="F755" s="61"/>
      <c r="G755" s="61"/>
      <c r="H755" s="61"/>
      <c r="I755" s="61"/>
      <c r="J755" s="61"/>
      <c r="K755" s="61"/>
      <c r="L755" s="61"/>
      <c r="M755" s="61"/>
      <c r="N755" s="61"/>
      <c r="O755" s="61"/>
      <c r="P755" s="61"/>
      <c r="Q755" s="61"/>
      <c r="R755" s="61"/>
      <c r="S755" s="61"/>
      <c r="T755" s="61"/>
      <c r="U755" s="61"/>
    </row>
    <row r="756" spans="2:21" ht="15.75" customHeight="1" x14ac:dyDescent="0.2">
      <c r="B756" s="61"/>
      <c r="C756" s="60"/>
      <c r="D756" s="61"/>
      <c r="E756" s="61"/>
      <c r="F756" s="61"/>
      <c r="G756" s="61"/>
      <c r="H756" s="61"/>
      <c r="I756" s="61"/>
      <c r="J756" s="61"/>
      <c r="K756" s="61"/>
      <c r="L756" s="61"/>
      <c r="M756" s="61"/>
      <c r="N756" s="61"/>
      <c r="O756" s="61"/>
      <c r="P756" s="61"/>
      <c r="Q756" s="61"/>
      <c r="R756" s="61"/>
      <c r="S756" s="61"/>
      <c r="T756" s="61"/>
      <c r="U756" s="61"/>
    </row>
    <row r="757" spans="2:21" ht="15.75" customHeight="1" x14ac:dyDescent="0.2">
      <c r="B757" s="61"/>
      <c r="C757" s="60"/>
      <c r="D757" s="61"/>
      <c r="E757" s="61"/>
      <c r="F757" s="61"/>
      <c r="G757" s="61"/>
      <c r="H757" s="61"/>
      <c r="I757" s="61"/>
      <c r="J757" s="61"/>
      <c r="K757" s="61"/>
      <c r="L757" s="61"/>
      <c r="M757" s="61"/>
      <c r="N757" s="61"/>
      <c r="O757" s="61"/>
      <c r="P757" s="61"/>
      <c r="Q757" s="61"/>
      <c r="R757" s="61"/>
      <c r="S757" s="61"/>
      <c r="T757" s="61"/>
      <c r="U757" s="61"/>
    </row>
    <row r="758" spans="2:21" ht="15.75" customHeight="1" x14ac:dyDescent="0.2">
      <c r="B758" s="61"/>
      <c r="C758" s="60"/>
      <c r="D758" s="61"/>
      <c r="E758" s="61"/>
      <c r="F758" s="61"/>
      <c r="G758" s="61"/>
      <c r="H758" s="61"/>
      <c r="I758" s="61"/>
      <c r="J758" s="61"/>
      <c r="K758" s="61"/>
      <c r="L758" s="61"/>
      <c r="M758" s="61"/>
      <c r="N758" s="61"/>
      <c r="O758" s="61"/>
      <c r="P758" s="61"/>
      <c r="Q758" s="61"/>
      <c r="R758" s="61"/>
      <c r="S758" s="61"/>
      <c r="T758" s="61"/>
      <c r="U758" s="61"/>
    </row>
    <row r="759" spans="2:21" ht="15.75" customHeight="1" x14ac:dyDescent="0.2">
      <c r="B759" s="61"/>
      <c r="C759" s="60"/>
      <c r="D759" s="61"/>
      <c r="E759" s="61"/>
      <c r="F759" s="61"/>
      <c r="G759" s="61"/>
      <c r="H759" s="61"/>
      <c r="I759" s="61"/>
      <c r="J759" s="61"/>
      <c r="K759" s="61"/>
      <c r="L759" s="61"/>
      <c r="M759" s="61"/>
      <c r="N759" s="61"/>
      <c r="O759" s="61"/>
      <c r="P759" s="61"/>
      <c r="Q759" s="61"/>
      <c r="R759" s="61"/>
      <c r="S759" s="61"/>
      <c r="T759" s="61"/>
      <c r="U759" s="61"/>
    </row>
    <row r="760" spans="2:21" ht="15.75" customHeight="1" x14ac:dyDescent="0.2">
      <c r="B760" s="61"/>
      <c r="C760" s="60"/>
      <c r="D760" s="61"/>
      <c r="E760" s="61"/>
      <c r="F760" s="61"/>
      <c r="G760" s="61"/>
      <c r="H760" s="61"/>
      <c r="I760" s="61"/>
      <c r="J760" s="61"/>
      <c r="K760" s="61"/>
      <c r="L760" s="61"/>
      <c r="M760" s="61"/>
      <c r="N760" s="61"/>
      <c r="O760" s="61"/>
      <c r="P760" s="61"/>
      <c r="Q760" s="61"/>
      <c r="R760" s="61"/>
      <c r="S760" s="61"/>
      <c r="T760" s="61"/>
      <c r="U760" s="61"/>
    </row>
    <row r="761" spans="2:21" ht="15.75" customHeight="1" x14ac:dyDescent="0.2">
      <c r="B761" s="61"/>
      <c r="C761" s="60"/>
      <c r="D761" s="61"/>
      <c r="E761" s="61"/>
      <c r="F761" s="61"/>
      <c r="G761" s="61"/>
      <c r="H761" s="61"/>
      <c r="I761" s="61"/>
      <c r="J761" s="61"/>
      <c r="K761" s="61"/>
      <c r="L761" s="61"/>
      <c r="M761" s="61"/>
      <c r="N761" s="61"/>
      <c r="O761" s="61"/>
      <c r="P761" s="61"/>
      <c r="Q761" s="61"/>
      <c r="R761" s="61"/>
      <c r="S761" s="61"/>
      <c r="T761" s="61"/>
      <c r="U761" s="61"/>
    </row>
    <row r="762" spans="2:21" ht="15.75" customHeight="1" x14ac:dyDescent="0.2">
      <c r="B762" s="61"/>
      <c r="C762" s="60"/>
      <c r="D762" s="61"/>
      <c r="E762" s="61"/>
      <c r="F762" s="61"/>
      <c r="G762" s="61"/>
      <c r="H762" s="61"/>
      <c r="I762" s="61"/>
      <c r="J762" s="61"/>
      <c r="K762" s="61"/>
      <c r="L762" s="61"/>
      <c r="M762" s="61"/>
      <c r="N762" s="61"/>
      <c r="O762" s="61"/>
      <c r="P762" s="61"/>
      <c r="Q762" s="61"/>
      <c r="R762" s="61"/>
      <c r="S762" s="61"/>
      <c r="T762" s="61"/>
      <c r="U762" s="61"/>
    </row>
    <row r="763" spans="2:21" ht="15.75" customHeight="1" x14ac:dyDescent="0.2">
      <c r="B763" s="61"/>
      <c r="C763" s="60"/>
      <c r="D763" s="61"/>
      <c r="E763" s="61"/>
      <c r="F763" s="61"/>
      <c r="G763" s="61"/>
      <c r="H763" s="61"/>
      <c r="I763" s="61"/>
      <c r="J763" s="61"/>
      <c r="K763" s="61"/>
      <c r="L763" s="61"/>
      <c r="M763" s="61"/>
      <c r="N763" s="61"/>
      <c r="O763" s="61"/>
      <c r="P763" s="61"/>
      <c r="Q763" s="61"/>
      <c r="R763" s="61"/>
      <c r="S763" s="61"/>
      <c r="T763" s="61"/>
      <c r="U763" s="61"/>
    </row>
    <row r="764" spans="2:21" ht="15.75" customHeight="1" x14ac:dyDescent="0.2">
      <c r="B764" s="61"/>
      <c r="C764" s="60"/>
      <c r="D764" s="61"/>
      <c r="E764" s="61"/>
      <c r="F764" s="61"/>
      <c r="G764" s="61"/>
      <c r="H764" s="61"/>
      <c r="I764" s="61"/>
      <c r="J764" s="61"/>
      <c r="K764" s="61"/>
      <c r="L764" s="61"/>
      <c r="M764" s="61"/>
      <c r="N764" s="61"/>
      <c r="O764" s="61"/>
      <c r="P764" s="61"/>
      <c r="Q764" s="61"/>
      <c r="R764" s="61"/>
      <c r="S764" s="61"/>
      <c r="T764" s="61"/>
      <c r="U764" s="61"/>
    </row>
    <row r="765" spans="2:21" ht="15.75" customHeight="1" x14ac:dyDescent="0.2">
      <c r="B765" s="61"/>
      <c r="C765" s="60"/>
      <c r="D765" s="61"/>
      <c r="E765" s="61"/>
      <c r="F765" s="61"/>
      <c r="G765" s="61"/>
      <c r="H765" s="61"/>
      <c r="I765" s="61"/>
      <c r="J765" s="61"/>
      <c r="K765" s="61"/>
      <c r="L765" s="61"/>
      <c r="M765" s="61"/>
      <c r="N765" s="61"/>
      <c r="O765" s="61"/>
      <c r="P765" s="61"/>
      <c r="Q765" s="61"/>
      <c r="R765" s="61"/>
      <c r="S765" s="61"/>
      <c r="T765" s="61"/>
      <c r="U765" s="61"/>
    </row>
    <row r="766" spans="2:21" ht="15.75" customHeight="1" x14ac:dyDescent="0.2">
      <c r="B766" s="61"/>
      <c r="C766" s="60"/>
      <c r="D766" s="61"/>
      <c r="E766" s="61"/>
      <c r="F766" s="61"/>
      <c r="G766" s="61"/>
      <c r="H766" s="61"/>
      <c r="I766" s="61"/>
      <c r="J766" s="61"/>
      <c r="K766" s="61"/>
      <c r="L766" s="61"/>
      <c r="M766" s="61"/>
      <c r="N766" s="61"/>
      <c r="O766" s="61"/>
      <c r="P766" s="61"/>
      <c r="Q766" s="61"/>
      <c r="R766" s="61"/>
      <c r="S766" s="61"/>
      <c r="T766" s="61"/>
      <c r="U766" s="61"/>
    </row>
    <row r="767" spans="2:21" ht="15.75" customHeight="1" x14ac:dyDescent="0.2">
      <c r="B767" s="61"/>
      <c r="C767" s="60"/>
      <c r="D767" s="61"/>
      <c r="E767" s="61"/>
      <c r="F767" s="61"/>
      <c r="G767" s="61"/>
      <c r="H767" s="61"/>
      <c r="I767" s="61"/>
      <c r="J767" s="61"/>
      <c r="K767" s="61"/>
      <c r="L767" s="61"/>
      <c r="M767" s="61"/>
      <c r="N767" s="61"/>
      <c r="O767" s="61"/>
      <c r="P767" s="61"/>
      <c r="Q767" s="61"/>
      <c r="R767" s="61"/>
      <c r="S767" s="61"/>
      <c r="T767" s="61"/>
      <c r="U767" s="61"/>
    </row>
    <row r="768" spans="2:21" ht="15.75" customHeight="1" x14ac:dyDescent="0.2">
      <c r="B768" s="61"/>
      <c r="C768" s="60"/>
      <c r="D768" s="61"/>
      <c r="E768" s="61"/>
      <c r="F768" s="61"/>
      <c r="G768" s="61"/>
      <c r="H768" s="61"/>
      <c r="I768" s="61"/>
      <c r="J768" s="61"/>
      <c r="K768" s="61"/>
      <c r="L768" s="61"/>
      <c r="M768" s="61"/>
      <c r="N768" s="61"/>
      <c r="O768" s="61"/>
      <c r="P768" s="61"/>
      <c r="Q768" s="61"/>
      <c r="R768" s="61"/>
      <c r="S768" s="61"/>
      <c r="T768" s="61"/>
      <c r="U768" s="61"/>
    </row>
    <row r="769" spans="2:21" ht="15.75" customHeight="1" x14ac:dyDescent="0.2">
      <c r="B769" s="61"/>
      <c r="C769" s="60"/>
      <c r="D769" s="61"/>
      <c r="E769" s="61"/>
      <c r="F769" s="61"/>
      <c r="G769" s="61"/>
      <c r="H769" s="61"/>
      <c r="I769" s="61"/>
      <c r="J769" s="61"/>
      <c r="K769" s="61"/>
      <c r="L769" s="61"/>
      <c r="M769" s="61"/>
      <c r="N769" s="61"/>
      <c r="O769" s="61"/>
      <c r="P769" s="61"/>
      <c r="Q769" s="61"/>
      <c r="R769" s="61"/>
      <c r="S769" s="61"/>
      <c r="T769" s="61"/>
      <c r="U769" s="61"/>
    </row>
    <row r="770" spans="2:21" ht="15.75" customHeight="1" x14ac:dyDescent="0.2">
      <c r="B770" s="61"/>
      <c r="C770" s="60"/>
      <c r="D770" s="61"/>
      <c r="E770" s="61"/>
      <c r="F770" s="61"/>
      <c r="G770" s="61"/>
      <c r="H770" s="61"/>
      <c r="I770" s="61"/>
      <c r="J770" s="61"/>
      <c r="K770" s="61"/>
      <c r="L770" s="61"/>
      <c r="M770" s="61"/>
      <c r="N770" s="61"/>
      <c r="O770" s="61"/>
      <c r="P770" s="61"/>
      <c r="Q770" s="61"/>
      <c r="R770" s="61"/>
      <c r="S770" s="61"/>
      <c r="T770" s="61"/>
      <c r="U770" s="61"/>
    </row>
    <row r="771" spans="2:21" ht="15.75" customHeight="1" x14ac:dyDescent="0.2">
      <c r="B771" s="61"/>
      <c r="C771" s="60"/>
      <c r="D771" s="61"/>
      <c r="E771" s="61"/>
      <c r="F771" s="61"/>
      <c r="G771" s="61"/>
      <c r="H771" s="61"/>
      <c r="I771" s="61"/>
      <c r="J771" s="61"/>
      <c r="K771" s="61"/>
      <c r="L771" s="61"/>
      <c r="M771" s="61"/>
      <c r="N771" s="61"/>
      <c r="O771" s="61"/>
      <c r="P771" s="61"/>
      <c r="Q771" s="61"/>
      <c r="R771" s="61"/>
      <c r="S771" s="61"/>
      <c r="T771" s="61"/>
      <c r="U771" s="61"/>
    </row>
    <row r="772" spans="2:21" ht="15.75" customHeight="1" x14ac:dyDescent="0.2">
      <c r="B772" s="61"/>
      <c r="C772" s="60"/>
      <c r="D772" s="61"/>
      <c r="E772" s="61"/>
      <c r="F772" s="61"/>
      <c r="G772" s="61"/>
      <c r="H772" s="61"/>
      <c r="I772" s="61"/>
      <c r="J772" s="61"/>
      <c r="K772" s="61"/>
      <c r="L772" s="61"/>
      <c r="M772" s="61"/>
      <c r="N772" s="61"/>
      <c r="O772" s="61"/>
      <c r="P772" s="61"/>
      <c r="Q772" s="61"/>
      <c r="R772" s="61"/>
      <c r="S772" s="61"/>
      <c r="T772" s="61"/>
      <c r="U772" s="61"/>
    </row>
    <row r="773" spans="2:21" ht="15.75" customHeight="1" x14ac:dyDescent="0.2">
      <c r="B773" s="61"/>
      <c r="C773" s="60"/>
      <c r="D773" s="61"/>
      <c r="E773" s="61"/>
      <c r="F773" s="61"/>
      <c r="G773" s="61"/>
      <c r="H773" s="61"/>
      <c r="I773" s="61"/>
      <c r="J773" s="61"/>
      <c r="K773" s="61"/>
      <c r="L773" s="61"/>
      <c r="M773" s="61"/>
      <c r="N773" s="61"/>
      <c r="O773" s="61"/>
      <c r="P773" s="61"/>
      <c r="Q773" s="61"/>
      <c r="R773" s="61"/>
      <c r="S773" s="61"/>
      <c r="T773" s="61"/>
      <c r="U773" s="61"/>
    </row>
    <row r="774" spans="2:21" ht="15.75" customHeight="1" x14ac:dyDescent="0.2">
      <c r="B774" s="61"/>
      <c r="C774" s="60"/>
      <c r="D774" s="61"/>
      <c r="E774" s="61"/>
      <c r="F774" s="61"/>
      <c r="G774" s="61"/>
      <c r="H774" s="61"/>
      <c r="I774" s="61"/>
      <c r="J774" s="61"/>
      <c r="K774" s="61"/>
      <c r="L774" s="61"/>
      <c r="M774" s="61"/>
      <c r="N774" s="61"/>
      <c r="O774" s="61"/>
      <c r="P774" s="61"/>
      <c r="Q774" s="61"/>
      <c r="R774" s="61"/>
      <c r="S774" s="61"/>
      <c r="T774" s="61"/>
      <c r="U774" s="61"/>
    </row>
    <row r="775" spans="2:21" ht="15.75" customHeight="1" x14ac:dyDescent="0.2">
      <c r="B775" s="61"/>
      <c r="C775" s="60"/>
      <c r="D775" s="61"/>
      <c r="E775" s="61"/>
      <c r="F775" s="61"/>
      <c r="G775" s="61"/>
      <c r="H775" s="61"/>
      <c r="I775" s="61"/>
      <c r="J775" s="61"/>
      <c r="K775" s="61"/>
      <c r="L775" s="61"/>
      <c r="M775" s="61"/>
      <c r="N775" s="61"/>
      <c r="O775" s="61"/>
      <c r="P775" s="61"/>
      <c r="Q775" s="61"/>
      <c r="R775" s="61"/>
      <c r="S775" s="61"/>
      <c r="T775" s="61"/>
      <c r="U775" s="61"/>
    </row>
    <row r="776" spans="2:21" ht="15.75" customHeight="1" x14ac:dyDescent="0.2">
      <c r="B776" s="61"/>
      <c r="C776" s="60"/>
      <c r="D776" s="61"/>
      <c r="E776" s="61"/>
      <c r="F776" s="61"/>
      <c r="G776" s="61"/>
      <c r="H776" s="61"/>
      <c r="I776" s="61"/>
      <c r="J776" s="61"/>
      <c r="K776" s="61"/>
      <c r="L776" s="61"/>
      <c r="M776" s="61"/>
      <c r="N776" s="61"/>
      <c r="O776" s="61"/>
      <c r="P776" s="61"/>
      <c r="Q776" s="61"/>
      <c r="R776" s="61"/>
      <c r="S776" s="61"/>
      <c r="T776" s="61"/>
      <c r="U776" s="61"/>
    </row>
    <row r="777" spans="2:21" ht="15.75" customHeight="1" x14ac:dyDescent="0.2">
      <c r="B777" s="61"/>
      <c r="C777" s="60"/>
      <c r="D777" s="61"/>
      <c r="E777" s="61"/>
      <c r="F777" s="61"/>
      <c r="G777" s="61"/>
      <c r="H777" s="61"/>
      <c r="I777" s="61"/>
      <c r="J777" s="61"/>
      <c r="K777" s="61"/>
      <c r="L777" s="61"/>
      <c r="M777" s="61"/>
      <c r="N777" s="61"/>
      <c r="O777" s="61"/>
      <c r="P777" s="61"/>
      <c r="Q777" s="61"/>
      <c r="R777" s="61"/>
      <c r="S777" s="61"/>
      <c r="T777" s="61"/>
      <c r="U777" s="61"/>
    </row>
    <row r="778" spans="2:21" ht="15.75" customHeight="1" x14ac:dyDescent="0.2">
      <c r="B778" s="61"/>
      <c r="C778" s="60"/>
      <c r="D778" s="61"/>
      <c r="E778" s="61"/>
      <c r="F778" s="61"/>
      <c r="G778" s="61"/>
      <c r="H778" s="61"/>
      <c r="I778" s="61"/>
      <c r="J778" s="61"/>
      <c r="K778" s="61"/>
      <c r="L778" s="61"/>
      <c r="M778" s="61"/>
      <c r="N778" s="61"/>
      <c r="O778" s="61"/>
      <c r="P778" s="61"/>
      <c r="Q778" s="61"/>
      <c r="R778" s="61"/>
      <c r="S778" s="61"/>
      <c r="T778" s="61"/>
      <c r="U778" s="61"/>
    </row>
    <row r="779" spans="2:21" ht="15.75" customHeight="1" x14ac:dyDescent="0.2">
      <c r="B779" s="61"/>
      <c r="C779" s="60"/>
      <c r="D779" s="61"/>
      <c r="E779" s="61"/>
      <c r="F779" s="61"/>
      <c r="G779" s="61"/>
      <c r="H779" s="61"/>
      <c r="I779" s="61"/>
      <c r="J779" s="61"/>
      <c r="K779" s="61"/>
      <c r="L779" s="61"/>
      <c r="M779" s="61"/>
      <c r="N779" s="61"/>
      <c r="O779" s="61"/>
      <c r="P779" s="61"/>
      <c r="Q779" s="61"/>
      <c r="R779" s="61"/>
      <c r="S779" s="61"/>
      <c r="T779" s="61"/>
      <c r="U779" s="61"/>
    </row>
    <row r="780" spans="2:21" ht="15.75" customHeight="1" x14ac:dyDescent="0.2">
      <c r="B780" s="61"/>
      <c r="C780" s="60"/>
      <c r="D780" s="61"/>
      <c r="E780" s="61"/>
      <c r="F780" s="61"/>
      <c r="G780" s="61"/>
      <c r="H780" s="61"/>
      <c r="I780" s="61"/>
      <c r="J780" s="61"/>
      <c r="K780" s="61"/>
      <c r="L780" s="61"/>
      <c r="M780" s="61"/>
      <c r="N780" s="61"/>
      <c r="O780" s="61"/>
      <c r="P780" s="61"/>
      <c r="Q780" s="61"/>
      <c r="R780" s="61"/>
      <c r="S780" s="61"/>
      <c r="T780" s="61"/>
      <c r="U780" s="61"/>
    </row>
    <row r="781" spans="2:21" ht="15.75" customHeight="1" x14ac:dyDescent="0.2">
      <c r="B781" s="61"/>
      <c r="C781" s="60"/>
      <c r="D781" s="61"/>
      <c r="E781" s="61"/>
      <c r="F781" s="61"/>
      <c r="G781" s="61"/>
      <c r="H781" s="61"/>
      <c r="I781" s="61"/>
      <c r="J781" s="61"/>
      <c r="K781" s="61"/>
      <c r="L781" s="61"/>
      <c r="M781" s="61"/>
      <c r="N781" s="61"/>
      <c r="O781" s="61"/>
      <c r="P781" s="61"/>
      <c r="Q781" s="61"/>
      <c r="R781" s="61"/>
      <c r="S781" s="61"/>
      <c r="T781" s="61"/>
      <c r="U781" s="61"/>
    </row>
    <row r="782" spans="2:21" ht="15.75" customHeight="1" x14ac:dyDescent="0.2">
      <c r="B782" s="61"/>
      <c r="C782" s="60"/>
      <c r="D782" s="61"/>
      <c r="E782" s="61"/>
      <c r="F782" s="61"/>
      <c r="G782" s="61"/>
      <c r="H782" s="61"/>
      <c r="I782" s="61"/>
      <c r="J782" s="61"/>
      <c r="K782" s="61"/>
      <c r="L782" s="61"/>
      <c r="M782" s="61"/>
      <c r="N782" s="61"/>
      <c r="O782" s="61"/>
      <c r="P782" s="61"/>
      <c r="Q782" s="61"/>
      <c r="R782" s="61"/>
      <c r="S782" s="61"/>
      <c r="T782" s="61"/>
      <c r="U782" s="61"/>
    </row>
    <row r="783" spans="2:21" ht="15.75" customHeight="1" x14ac:dyDescent="0.2">
      <c r="B783" s="61"/>
      <c r="C783" s="60"/>
      <c r="D783" s="61"/>
      <c r="E783" s="61"/>
      <c r="F783" s="61"/>
      <c r="G783" s="61"/>
      <c r="H783" s="61"/>
      <c r="I783" s="61"/>
      <c r="J783" s="61"/>
      <c r="K783" s="61"/>
      <c r="L783" s="61"/>
      <c r="M783" s="61"/>
      <c r="N783" s="61"/>
      <c r="O783" s="61"/>
      <c r="P783" s="61"/>
      <c r="Q783" s="61"/>
      <c r="R783" s="61"/>
      <c r="S783" s="61"/>
      <c r="T783" s="61"/>
      <c r="U783" s="61"/>
    </row>
    <row r="784" spans="2:21" ht="15.75" customHeight="1" x14ac:dyDescent="0.2">
      <c r="B784" s="61"/>
      <c r="C784" s="60"/>
      <c r="D784" s="61"/>
      <c r="E784" s="61"/>
      <c r="F784" s="61"/>
      <c r="G784" s="61"/>
      <c r="H784" s="61"/>
      <c r="I784" s="61"/>
      <c r="J784" s="61"/>
      <c r="K784" s="61"/>
      <c r="L784" s="61"/>
      <c r="M784" s="61"/>
      <c r="N784" s="61"/>
      <c r="O784" s="61"/>
      <c r="P784" s="61"/>
      <c r="Q784" s="61"/>
      <c r="R784" s="61"/>
      <c r="S784" s="61"/>
      <c r="T784" s="61"/>
      <c r="U784" s="61"/>
    </row>
    <row r="785" spans="2:21" ht="15.75" customHeight="1" x14ac:dyDescent="0.2">
      <c r="B785" s="61"/>
      <c r="C785" s="60"/>
      <c r="D785" s="61"/>
      <c r="E785" s="61"/>
      <c r="F785" s="61"/>
      <c r="G785" s="61"/>
      <c r="H785" s="61"/>
      <c r="I785" s="61"/>
      <c r="J785" s="61"/>
      <c r="K785" s="61"/>
      <c r="L785" s="61"/>
      <c r="M785" s="61"/>
      <c r="N785" s="61"/>
      <c r="O785" s="61"/>
      <c r="P785" s="61"/>
      <c r="Q785" s="61"/>
      <c r="R785" s="61"/>
      <c r="S785" s="61"/>
      <c r="T785" s="61"/>
      <c r="U785" s="61"/>
    </row>
    <row r="786" spans="2:21" ht="15.75" customHeight="1" x14ac:dyDescent="0.2">
      <c r="B786" s="61"/>
      <c r="C786" s="60"/>
      <c r="D786" s="61"/>
      <c r="E786" s="61"/>
      <c r="F786" s="61"/>
      <c r="G786" s="61"/>
      <c r="H786" s="61"/>
      <c r="I786" s="61"/>
      <c r="J786" s="61"/>
      <c r="K786" s="61"/>
      <c r="L786" s="61"/>
      <c r="M786" s="61"/>
      <c r="N786" s="61"/>
      <c r="O786" s="61"/>
      <c r="P786" s="61"/>
      <c r="Q786" s="61"/>
      <c r="R786" s="61"/>
      <c r="S786" s="61"/>
      <c r="T786" s="61"/>
      <c r="U786" s="61"/>
    </row>
    <row r="787" spans="2:21" ht="15.75" customHeight="1" x14ac:dyDescent="0.2">
      <c r="B787" s="61"/>
      <c r="C787" s="60"/>
      <c r="D787" s="61"/>
      <c r="E787" s="61"/>
      <c r="F787" s="61"/>
      <c r="G787" s="61"/>
      <c r="H787" s="61"/>
      <c r="I787" s="61"/>
      <c r="J787" s="61"/>
      <c r="K787" s="61"/>
      <c r="L787" s="61"/>
      <c r="M787" s="61"/>
      <c r="N787" s="61"/>
      <c r="O787" s="61"/>
      <c r="P787" s="61"/>
      <c r="Q787" s="61"/>
      <c r="R787" s="61"/>
      <c r="S787" s="61"/>
      <c r="T787" s="61"/>
      <c r="U787" s="61"/>
    </row>
    <row r="788" spans="2:21" ht="15.75" customHeight="1" x14ac:dyDescent="0.2">
      <c r="B788" s="61"/>
      <c r="C788" s="60"/>
      <c r="D788" s="61"/>
      <c r="E788" s="61"/>
      <c r="F788" s="61"/>
      <c r="G788" s="61"/>
      <c r="H788" s="61"/>
      <c r="I788" s="61"/>
      <c r="J788" s="61"/>
      <c r="K788" s="61"/>
      <c r="L788" s="61"/>
      <c r="M788" s="61"/>
      <c r="N788" s="61"/>
      <c r="O788" s="61"/>
      <c r="P788" s="61"/>
      <c r="Q788" s="61"/>
      <c r="R788" s="61"/>
      <c r="S788" s="61"/>
      <c r="T788" s="61"/>
      <c r="U788" s="61"/>
    </row>
    <row r="789" spans="2:21" ht="15.75" customHeight="1" x14ac:dyDescent="0.2">
      <c r="B789" s="61"/>
      <c r="C789" s="60"/>
      <c r="D789" s="61"/>
      <c r="E789" s="61"/>
      <c r="F789" s="61"/>
      <c r="G789" s="61"/>
      <c r="H789" s="61"/>
      <c r="I789" s="61"/>
      <c r="J789" s="61"/>
      <c r="K789" s="61"/>
      <c r="L789" s="61"/>
      <c r="M789" s="61"/>
      <c r="N789" s="61"/>
      <c r="O789" s="61"/>
      <c r="P789" s="61"/>
      <c r="Q789" s="61"/>
      <c r="R789" s="61"/>
      <c r="S789" s="61"/>
      <c r="T789" s="61"/>
      <c r="U789" s="61"/>
    </row>
    <row r="790" spans="2:21" ht="15.75" customHeight="1" x14ac:dyDescent="0.2">
      <c r="B790" s="61"/>
      <c r="C790" s="60"/>
      <c r="D790" s="61"/>
      <c r="E790" s="61"/>
      <c r="F790" s="61"/>
      <c r="G790" s="61"/>
      <c r="H790" s="61"/>
      <c r="I790" s="61"/>
      <c r="J790" s="61"/>
      <c r="K790" s="61"/>
      <c r="L790" s="61"/>
      <c r="M790" s="61"/>
      <c r="N790" s="61"/>
      <c r="O790" s="61"/>
      <c r="P790" s="61"/>
      <c r="Q790" s="61"/>
      <c r="R790" s="61"/>
      <c r="S790" s="61"/>
      <c r="T790" s="61"/>
      <c r="U790" s="61"/>
    </row>
    <row r="791" spans="2:21" ht="15.75" customHeight="1" x14ac:dyDescent="0.2">
      <c r="B791" s="61"/>
      <c r="C791" s="60"/>
      <c r="D791" s="61"/>
      <c r="E791" s="61"/>
      <c r="F791" s="61"/>
      <c r="G791" s="61"/>
      <c r="H791" s="61"/>
      <c r="I791" s="61"/>
      <c r="J791" s="61"/>
      <c r="K791" s="61"/>
      <c r="L791" s="61"/>
      <c r="M791" s="61"/>
      <c r="N791" s="61"/>
      <c r="O791" s="61"/>
      <c r="P791" s="61"/>
      <c r="Q791" s="61"/>
      <c r="R791" s="61"/>
      <c r="S791" s="61"/>
      <c r="T791" s="61"/>
      <c r="U791" s="61"/>
    </row>
    <row r="792" spans="2:21" ht="15.75" customHeight="1" x14ac:dyDescent="0.2">
      <c r="B792" s="61"/>
      <c r="C792" s="60"/>
      <c r="D792" s="61"/>
      <c r="E792" s="61"/>
      <c r="F792" s="61"/>
      <c r="G792" s="61"/>
      <c r="H792" s="61"/>
      <c r="I792" s="61"/>
      <c r="J792" s="61"/>
      <c r="K792" s="61"/>
      <c r="L792" s="61"/>
      <c r="M792" s="61"/>
      <c r="N792" s="61"/>
      <c r="O792" s="61"/>
      <c r="P792" s="61"/>
      <c r="Q792" s="61"/>
      <c r="R792" s="61"/>
      <c r="S792" s="61"/>
      <c r="T792" s="61"/>
      <c r="U792" s="61"/>
    </row>
    <row r="793" spans="2:21" ht="15.75" customHeight="1" x14ac:dyDescent="0.2">
      <c r="B793" s="61"/>
      <c r="C793" s="60"/>
      <c r="D793" s="61"/>
      <c r="E793" s="61"/>
      <c r="F793" s="61"/>
      <c r="G793" s="61"/>
      <c r="H793" s="61"/>
      <c r="I793" s="61"/>
      <c r="J793" s="61"/>
      <c r="K793" s="61"/>
      <c r="L793" s="61"/>
      <c r="M793" s="61"/>
      <c r="N793" s="61"/>
      <c r="O793" s="61"/>
      <c r="P793" s="61"/>
      <c r="Q793" s="61"/>
      <c r="R793" s="61"/>
      <c r="S793" s="61"/>
      <c r="T793" s="61"/>
      <c r="U793" s="61"/>
    </row>
    <row r="794" spans="2:21" ht="15.75" customHeight="1" x14ac:dyDescent="0.2">
      <c r="B794" s="61"/>
      <c r="C794" s="60"/>
      <c r="D794" s="61"/>
      <c r="E794" s="61"/>
      <c r="F794" s="61"/>
      <c r="G794" s="61"/>
      <c r="H794" s="61"/>
      <c r="I794" s="61"/>
      <c r="J794" s="61"/>
      <c r="K794" s="61"/>
      <c r="L794" s="61"/>
      <c r="M794" s="61"/>
      <c r="N794" s="61"/>
      <c r="O794" s="61"/>
      <c r="P794" s="61"/>
      <c r="Q794" s="61"/>
      <c r="R794" s="61"/>
      <c r="S794" s="61"/>
      <c r="T794" s="61"/>
      <c r="U794" s="61"/>
    </row>
    <row r="795" spans="2:21" ht="15.75" customHeight="1" x14ac:dyDescent="0.2">
      <c r="B795" s="61"/>
      <c r="C795" s="60"/>
      <c r="D795" s="61"/>
      <c r="E795" s="61"/>
      <c r="F795" s="61"/>
      <c r="G795" s="61"/>
      <c r="H795" s="61"/>
      <c r="I795" s="61"/>
      <c r="J795" s="61"/>
      <c r="K795" s="61"/>
      <c r="L795" s="61"/>
      <c r="M795" s="61"/>
      <c r="N795" s="61"/>
      <c r="O795" s="61"/>
      <c r="P795" s="61"/>
      <c r="Q795" s="61"/>
      <c r="R795" s="61"/>
      <c r="S795" s="61"/>
      <c r="T795" s="61"/>
      <c r="U795" s="61"/>
    </row>
    <row r="796" spans="2:21" ht="15.75" customHeight="1" x14ac:dyDescent="0.2">
      <c r="B796" s="61"/>
      <c r="C796" s="60"/>
      <c r="D796" s="61"/>
      <c r="E796" s="61"/>
      <c r="F796" s="61"/>
      <c r="G796" s="61"/>
      <c r="H796" s="61"/>
      <c r="I796" s="61"/>
      <c r="J796" s="61"/>
      <c r="K796" s="61"/>
      <c r="L796" s="61"/>
      <c r="M796" s="61"/>
      <c r="N796" s="61"/>
      <c r="O796" s="61"/>
      <c r="P796" s="61"/>
      <c r="Q796" s="61"/>
      <c r="R796" s="61"/>
      <c r="S796" s="61"/>
      <c r="T796" s="61"/>
      <c r="U796" s="61"/>
    </row>
    <row r="797" spans="2:21" ht="15.75" customHeight="1" x14ac:dyDescent="0.2">
      <c r="B797" s="61"/>
      <c r="C797" s="60"/>
      <c r="D797" s="61"/>
      <c r="E797" s="61"/>
      <c r="F797" s="61"/>
      <c r="G797" s="61"/>
      <c r="H797" s="61"/>
      <c r="I797" s="61"/>
      <c r="J797" s="61"/>
      <c r="K797" s="61"/>
      <c r="L797" s="61"/>
      <c r="M797" s="61"/>
      <c r="N797" s="61"/>
      <c r="O797" s="61"/>
      <c r="P797" s="61"/>
      <c r="Q797" s="61"/>
      <c r="R797" s="61"/>
      <c r="S797" s="61"/>
      <c r="T797" s="61"/>
      <c r="U797" s="61"/>
    </row>
    <row r="798" spans="2:21" ht="15.75" customHeight="1" x14ac:dyDescent="0.2">
      <c r="B798" s="61"/>
      <c r="C798" s="60"/>
      <c r="D798" s="61"/>
      <c r="E798" s="61"/>
      <c r="F798" s="61"/>
      <c r="G798" s="61"/>
      <c r="H798" s="61"/>
      <c r="I798" s="61"/>
      <c r="J798" s="61"/>
      <c r="K798" s="61"/>
      <c r="L798" s="61"/>
      <c r="M798" s="61"/>
      <c r="N798" s="61"/>
      <c r="O798" s="61"/>
      <c r="P798" s="61"/>
      <c r="Q798" s="61"/>
      <c r="R798" s="61"/>
      <c r="S798" s="61"/>
      <c r="T798" s="61"/>
      <c r="U798" s="61"/>
    </row>
    <row r="799" spans="2:21" ht="15.75" customHeight="1" x14ac:dyDescent="0.2">
      <c r="B799" s="61"/>
      <c r="C799" s="60"/>
      <c r="D799" s="61"/>
      <c r="E799" s="61"/>
      <c r="F799" s="61"/>
      <c r="G799" s="61"/>
      <c r="H799" s="61"/>
      <c r="I799" s="61"/>
      <c r="J799" s="61"/>
      <c r="K799" s="61"/>
      <c r="L799" s="61"/>
      <c r="M799" s="61"/>
      <c r="N799" s="61"/>
      <c r="O799" s="61"/>
      <c r="P799" s="61"/>
      <c r="Q799" s="61"/>
      <c r="R799" s="61"/>
      <c r="S799" s="61"/>
      <c r="T799" s="61"/>
      <c r="U799" s="61"/>
    </row>
    <row r="800" spans="2:21" ht="15.75" customHeight="1" x14ac:dyDescent="0.2">
      <c r="B800" s="61"/>
      <c r="C800" s="60"/>
      <c r="D800" s="61"/>
      <c r="E800" s="61"/>
      <c r="F800" s="61"/>
      <c r="G800" s="61"/>
      <c r="H800" s="61"/>
      <c r="I800" s="61"/>
      <c r="J800" s="61"/>
      <c r="K800" s="61"/>
      <c r="L800" s="61"/>
      <c r="M800" s="61"/>
      <c r="N800" s="61"/>
      <c r="O800" s="61"/>
      <c r="P800" s="61"/>
      <c r="Q800" s="61"/>
      <c r="R800" s="61"/>
      <c r="S800" s="61"/>
      <c r="T800" s="61"/>
      <c r="U800" s="61"/>
    </row>
    <row r="801" spans="2:21" ht="15.75" customHeight="1" x14ac:dyDescent="0.2">
      <c r="B801" s="61"/>
      <c r="C801" s="60"/>
      <c r="D801" s="61"/>
      <c r="E801" s="61"/>
      <c r="F801" s="61"/>
      <c r="G801" s="61"/>
      <c r="H801" s="61"/>
      <c r="I801" s="61"/>
      <c r="J801" s="61"/>
      <c r="K801" s="61"/>
      <c r="L801" s="61"/>
      <c r="M801" s="61"/>
      <c r="N801" s="61"/>
      <c r="O801" s="61"/>
      <c r="P801" s="61"/>
      <c r="Q801" s="61"/>
      <c r="R801" s="61"/>
      <c r="S801" s="61"/>
      <c r="T801" s="61"/>
      <c r="U801" s="61"/>
    </row>
    <row r="802" spans="2:21" ht="15.75" customHeight="1" x14ac:dyDescent="0.2">
      <c r="B802" s="61"/>
      <c r="C802" s="60"/>
      <c r="D802" s="61"/>
      <c r="E802" s="61"/>
      <c r="F802" s="61"/>
      <c r="G802" s="61"/>
      <c r="H802" s="61"/>
      <c r="I802" s="61"/>
      <c r="J802" s="61"/>
      <c r="K802" s="61"/>
      <c r="L802" s="61"/>
      <c r="M802" s="61"/>
      <c r="N802" s="61"/>
      <c r="O802" s="61"/>
      <c r="P802" s="61"/>
      <c r="Q802" s="61"/>
      <c r="R802" s="61"/>
      <c r="S802" s="61"/>
      <c r="T802" s="61"/>
      <c r="U802" s="61"/>
    </row>
    <row r="803" spans="2:21" ht="15.75" customHeight="1" x14ac:dyDescent="0.2">
      <c r="B803" s="61"/>
      <c r="C803" s="60"/>
      <c r="D803" s="61"/>
      <c r="E803" s="61"/>
      <c r="F803" s="61"/>
      <c r="G803" s="61"/>
      <c r="H803" s="61"/>
      <c r="I803" s="61"/>
      <c r="J803" s="61"/>
      <c r="K803" s="61"/>
      <c r="L803" s="61"/>
      <c r="M803" s="61"/>
      <c r="N803" s="61"/>
      <c r="O803" s="61"/>
      <c r="P803" s="61"/>
      <c r="Q803" s="61"/>
      <c r="R803" s="61"/>
      <c r="S803" s="61"/>
      <c r="T803" s="61"/>
      <c r="U803" s="61"/>
    </row>
    <row r="804" spans="2:21" ht="15.75" customHeight="1" x14ac:dyDescent="0.2">
      <c r="B804" s="61"/>
      <c r="C804" s="60"/>
      <c r="D804" s="61"/>
      <c r="E804" s="61"/>
      <c r="F804" s="61"/>
      <c r="G804" s="61"/>
      <c r="H804" s="61"/>
      <c r="I804" s="61"/>
      <c r="J804" s="61"/>
      <c r="K804" s="61"/>
      <c r="L804" s="61"/>
      <c r="M804" s="61"/>
      <c r="N804" s="61"/>
      <c r="O804" s="61"/>
      <c r="P804" s="61"/>
      <c r="Q804" s="61"/>
      <c r="R804" s="61"/>
      <c r="S804" s="61"/>
      <c r="T804" s="61"/>
      <c r="U804" s="61"/>
    </row>
    <row r="805" spans="2:21" ht="15.75" customHeight="1" x14ac:dyDescent="0.2">
      <c r="B805" s="61"/>
      <c r="C805" s="60"/>
      <c r="D805" s="61"/>
      <c r="E805" s="61"/>
      <c r="F805" s="61"/>
      <c r="G805" s="61"/>
      <c r="H805" s="61"/>
      <c r="I805" s="61"/>
      <c r="J805" s="61"/>
      <c r="K805" s="61"/>
      <c r="L805" s="61"/>
      <c r="M805" s="61"/>
      <c r="N805" s="61"/>
      <c r="O805" s="61"/>
      <c r="P805" s="61"/>
      <c r="Q805" s="61"/>
      <c r="R805" s="61"/>
      <c r="S805" s="61"/>
      <c r="T805" s="61"/>
      <c r="U805" s="61"/>
    </row>
    <row r="806" spans="2:21" ht="15.75" customHeight="1" x14ac:dyDescent="0.2">
      <c r="B806" s="61"/>
      <c r="C806" s="60"/>
      <c r="D806" s="61"/>
      <c r="E806" s="61"/>
      <c r="F806" s="61"/>
      <c r="G806" s="61"/>
      <c r="H806" s="61"/>
      <c r="I806" s="61"/>
      <c r="J806" s="61"/>
      <c r="K806" s="61"/>
      <c r="L806" s="61"/>
      <c r="M806" s="61"/>
      <c r="N806" s="61"/>
      <c r="O806" s="61"/>
      <c r="P806" s="61"/>
      <c r="Q806" s="61"/>
      <c r="R806" s="61"/>
      <c r="S806" s="61"/>
      <c r="T806" s="61"/>
      <c r="U806" s="61"/>
    </row>
    <row r="807" spans="2:21" ht="15.75" customHeight="1" x14ac:dyDescent="0.2">
      <c r="B807" s="61"/>
      <c r="C807" s="60"/>
      <c r="D807" s="61"/>
      <c r="E807" s="61"/>
      <c r="F807" s="61"/>
      <c r="G807" s="61"/>
      <c r="H807" s="61"/>
      <c r="I807" s="61"/>
      <c r="J807" s="61"/>
      <c r="K807" s="61"/>
      <c r="L807" s="61"/>
      <c r="M807" s="61"/>
      <c r="N807" s="61"/>
      <c r="O807" s="61"/>
      <c r="P807" s="61"/>
      <c r="Q807" s="61"/>
      <c r="R807" s="61"/>
      <c r="S807" s="61"/>
      <c r="T807" s="61"/>
      <c r="U807" s="61"/>
    </row>
    <row r="808" spans="2:21" ht="15.75" customHeight="1" x14ac:dyDescent="0.2">
      <c r="B808" s="61"/>
      <c r="C808" s="60"/>
      <c r="D808" s="61"/>
      <c r="E808" s="61"/>
      <c r="F808" s="61"/>
      <c r="G808" s="61"/>
      <c r="H808" s="61"/>
      <c r="I808" s="61"/>
      <c r="J808" s="61"/>
      <c r="K808" s="61"/>
      <c r="L808" s="61"/>
      <c r="M808" s="61"/>
      <c r="N808" s="61"/>
      <c r="O808" s="61"/>
      <c r="P808" s="61"/>
      <c r="Q808" s="61"/>
      <c r="R808" s="61"/>
      <c r="S808" s="61"/>
      <c r="T808" s="61"/>
      <c r="U808" s="61"/>
    </row>
    <row r="809" spans="2:21" ht="15.75" customHeight="1" x14ac:dyDescent="0.2">
      <c r="B809" s="61"/>
      <c r="C809" s="60"/>
      <c r="D809" s="61"/>
      <c r="E809" s="61"/>
      <c r="F809" s="61"/>
      <c r="G809" s="61"/>
      <c r="H809" s="61"/>
      <c r="I809" s="61"/>
      <c r="J809" s="61"/>
      <c r="K809" s="61"/>
      <c r="L809" s="61"/>
      <c r="M809" s="61"/>
      <c r="N809" s="61"/>
      <c r="O809" s="61"/>
      <c r="P809" s="61"/>
      <c r="Q809" s="61"/>
      <c r="R809" s="61"/>
      <c r="S809" s="61"/>
      <c r="T809" s="61"/>
      <c r="U809" s="61"/>
    </row>
    <row r="810" spans="2:21" ht="15.75" customHeight="1" x14ac:dyDescent="0.2">
      <c r="B810" s="61"/>
      <c r="C810" s="60"/>
      <c r="D810" s="61"/>
      <c r="E810" s="61"/>
      <c r="F810" s="61"/>
      <c r="G810" s="61"/>
      <c r="H810" s="61"/>
      <c r="I810" s="61"/>
      <c r="J810" s="61"/>
      <c r="K810" s="61"/>
      <c r="L810" s="61"/>
      <c r="M810" s="61"/>
      <c r="N810" s="61"/>
      <c r="O810" s="61"/>
      <c r="P810" s="61"/>
      <c r="Q810" s="61"/>
      <c r="R810" s="61"/>
      <c r="S810" s="61"/>
      <c r="T810" s="61"/>
      <c r="U810" s="61"/>
    </row>
    <row r="811" spans="2:21" ht="15.75" customHeight="1" x14ac:dyDescent="0.2">
      <c r="B811" s="61"/>
      <c r="C811" s="60"/>
      <c r="D811" s="61"/>
      <c r="E811" s="61"/>
      <c r="F811" s="61"/>
      <c r="G811" s="61"/>
      <c r="H811" s="61"/>
      <c r="I811" s="61"/>
      <c r="J811" s="61"/>
      <c r="K811" s="61"/>
      <c r="L811" s="61"/>
      <c r="M811" s="61"/>
      <c r="N811" s="61"/>
      <c r="O811" s="61"/>
      <c r="P811" s="61"/>
      <c r="Q811" s="61"/>
      <c r="R811" s="61"/>
      <c r="S811" s="61"/>
      <c r="T811" s="61"/>
      <c r="U811" s="61"/>
    </row>
    <row r="812" spans="2:21" ht="15.75" customHeight="1" x14ac:dyDescent="0.2">
      <c r="B812" s="61"/>
      <c r="C812" s="60"/>
      <c r="D812" s="61"/>
      <c r="E812" s="61"/>
      <c r="F812" s="61"/>
      <c r="G812" s="61"/>
      <c r="H812" s="61"/>
      <c r="I812" s="61"/>
      <c r="J812" s="61"/>
      <c r="K812" s="61"/>
      <c r="L812" s="61"/>
      <c r="M812" s="61"/>
      <c r="N812" s="61"/>
      <c r="O812" s="61"/>
      <c r="P812" s="61"/>
      <c r="Q812" s="61"/>
      <c r="R812" s="61"/>
      <c r="S812" s="61"/>
      <c r="T812" s="61"/>
      <c r="U812" s="61"/>
    </row>
    <row r="813" spans="2:21" ht="15.75" customHeight="1" x14ac:dyDescent="0.2">
      <c r="B813" s="61"/>
      <c r="C813" s="60"/>
      <c r="D813" s="61"/>
      <c r="E813" s="61"/>
      <c r="F813" s="61"/>
      <c r="G813" s="61"/>
      <c r="H813" s="61"/>
      <c r="I813" s="61"/>
      <c r="J813" s="61"/>
      <c r="K813" s="61"/>
      <c r="L813" s="61"/>
      <c r="M813" s="61"/>
      <c r="N813" s="61"/>
      <c r="O813" s="61"/>
      <c r="P813" s="61"/>
      <c r="Q813" s="61"/>
      <c r="R813" s="61"/>
      <c r="S813" s="61"/>
      <c r="T813" s="61"/>
      <c r="U813" s="61"/>
    </row>
    <row r="814" spans="2:21" ht="15.75" customHeight="1" x14ac:dyDescent="0.2">
      <c r="B814" s="61"/>
      <c r="C814" s="60"/>
      <c r="D814" s="61"/>
      <c r="E814" s="61"/>
      <c r="F814" s="61"/>
      <c r="G814" s="61"/>
      <c r="H814" s="61"/>
      <c r="I814" s="61"/>
      <c r="J814" s="61"/>
      <c r="K814" s="61"/>
      <c r="L814" s="61"/>
      <c r="M814" s="61"/>
      <c r="N814" s="61"/>
      <c r="O814" s="61"/>
      <c r="P814" s="61"/>
      <c r="Q814" s="61"/>
      <c r="R814" s="61"/>
      <c r="S814" s="61"/>
      <c r="T814" s="61"/>
      <c r="U814" s="61"/>
    </row>
    <row r="815" spans="2:21" ht="15.75" customHeight="1" x14ac:dyDescent="0.2">
      <c r="B815" s="61"/>
      <c r="C815" s="60"/>
      <c r="D815" s="61"/>
      <c r="E815" s="61"/>
      <c r="F815" s="61"/>
      <c r="G815" s="61"/>
      <c r="H815" s="61"/>
      <c r="I815" s="61"/>
      <c r="J815" s="61"/>
      <c r="K815" s="61"/>
      <c r="L815" s="61"/>
      <c r="M815" s="61"/>
      <c r="N815" s="61"/>
      <c r="O815" s="61"/>
      <c r="P815" s="61"/>
      <c r="Q815" s="61"/>
      <c r="R815" s="61"/>
      <c r="S815" s="61"/>
      <c r="T815" s="61"/>
      <c r="U815" s="61"/>
    </row>
    <row r="816" spans="2:21" ht="15.75" customHeight="1" x14ac:dyDescent="0.2">
      <c r="B816" s="61"/>
      <c r="C816" s="60"/>
      <c r="D816" s="61"/>
      <c r="E816" s="61"/>
      <c r="F816" s="61"/>
      <c r="G816" s="61"/>
      <c r="H816" s="61"/>
      <c r="I816" s="61"/>
      <c r="J816" s="61"/>
      <c r="K816" s="61"/>
      <c r="L816" s="61"/>
      <c r="M816" s="61"/>
      <c r="N816" s="61"/>
      <c r="O816" s="61"/>
      <c r="P816" s="61"/>
      <c r="Q816" s="61"/>
      <c r="R816" s="61"/>
      <c r="S816" s="61"/>
      <c r="T816" s="61"/>
      <c r="U816" s="61"/>
    </row>
    <row r="817" spans="2:21" ht="15.75" customHeight="1" x14ac:dyDescent="0.2">
      <c r="B817" s="61"/>
      <c r="C817" s="60"/>
      <c r="D817" s="61"/>
      <c r="E817" s="61"/>
      <c r="F817" s="61"/>
      <c r="G817" s="61"/>
      <c r="H817" s="61"/>
      <c r="I817" s="61"/>
      <c r="J817" s="61"/>
      <c r="K817" s="61"/>
      <c r="L817" s="61"/>
      <c r="M817" s="61"/>
      <c r="N817" s="61"/>
      <c r="O817" s="61"/>
      <c r="P817" s="61"/>
      <c r="Q817" s="61"/>
      <c r="R817" s="61"/>
      <c r="S817" s="61"/>
      <c r="T817" s="61"/>
      <c r="U817" s="61"/>
    </row>
    <row r="818" spans="2:21" ht="15.75" customHeight="1" x14ac:dyDescent="0.2">
      <c r="B818" s="61"/>
      <c r="C818" s="60"/>
      <c r="D818" s="61"/>
      <c r="E818" s="61"/>
      <c r="F818" s="61"/>
      <c r="G818" s="61"/>
      <c r="H818" s="61"/>
      <c r="I818" s="61"/>
      <c r="J818" s="61"/>
      <c r="K818" s="61"/>
      <c r="L818" s="61"/>
      <c r="M818" s="61"/>
      <c r="N818" s="61"/>
      <c r="O818" s="61"/>
      <c r="P818" s="61"/>
      <c r="Q818" s="61"/>
      <c r="R818" s="61"/>
      <c r="S818" s="61"/>
      <c r="T818" s="61"/>
      <c r="U818" s="61"/>
    </row>
    <row r="819" spans="2:21" ht="15.75" customHeight="1" x14ac:dyDescent="0.2">
      <c r="B819" s="61"/>
      <c r="C819" s="60"/>
      <c r="D819" s="61"/>
      <c r="E819" s="61"/>
      <c r="F819" s="61"/>
      <c r="G819" s="61"/>
      <c r="H819" s="61"/>
      <c r="I819" s="61"/>
      <c r="J819" s="61"/>
      <c r="K819" s="61"/>
      <c r="L819" s="61"/>
      <c r="M819" s="61"/>
      <c r="N819" s="61"/>
      <c r="O819" s="61"/>
      <c r="P819" s="61"/>
      <c r="Q819" s="61"/>
      <c r="R819" s="61"/>
      <c r="S819" s="61"/>
      <c r="T819" s="61"/>
      <c r="U819" s="61"/>
    </row>
    <row r="820" spans="2:21" ht="15.75" customHeight="1" x14ac:dyDescent="0.2">
      <c r="B820" s="61"/>
      <c r="C820" s="60"/>
      <c r="D820" s="61"/>
      <c r="E820" s="61"/>
      <c r="F820" s="61"/>
      <c r="G820" s="61"/>
      <c r="H820" s="61"/>
      <c r="I820" s="61"/>
      <c r="J820" s="61"/>
      <c r="K820" s="61"/>
      <c r="L820" s="61"/>
      <c r="M820" s="61"/>
      <c r="N820" s="61"/>
      <c r="O820" s="61"/>
      <c r="P820" s="61"/>
      <c r="Q820" s="61"/>
      <c r="R820" s="61"/>
      <c r="S820" s="61"/>
      <c r="T820" s="61"/>
      <c r="U820" s="61"/>
    </row>
    <row r="821" spans="2:21" ht="15.75" customHeight="1" x14ac:dyDescent="0.2">
      <c r="B821" s="61"/>
      <c r="C821" s="60"/>
      <c r="D821" s="61"/>
      <c r="E821" s="61"/>
      <c r="F821" s="61"/>
      <c r="G821" s="61"/>
      <c r="H821" s="61"/>
      <c r="I821" s="61"/>
      <c r="J821" s="61"/>
      <c r="K821" s="61"/>
      <c r="L821" s="61"/>
      <c r="M821" s="61"/>
      <c r="N821" s="61"/>
      <c r="O821" s="61"/>
      <c r="P821" s="61"/>
      <c r="Q821" s="61"/>
      <c r="R821" s="61"/>
      <c r="S821" s="61"/>
      <c r="T821" s="61"/>
      <c r="U821" s="61"/>
    </row>
    <row r="822" spans="2:21" ht="15.75" customHeight="1" x14ac:dyDescent="0.2">
      <c r="B822" s="61"/>
      <c r="C822" s="60"/>
      <c r="D822" s="61"/>
      <c r="E822" s="61"/>
      <c r="F822" s="61"/>
      <c r="G822" s="61"/>
      <c r="H822" s="61"/>
      <c r="I822" s="61"/>
      <c r="J822" s="61"/>
      <c r="K822" s="61"/>
      <c r="L822" s="61"/>
      <c r="M822" s="61"/>
      <c r="N822" s="61"/>
      <c r="O822" s="61"/>
      <c r="P822" s="61"/>
      <c r="Q822" s="61"/>
      <c r="R822" s="61"/>
      <c r="S822" s="61"/>
      <c r="T822" s="61"/>
      <c r="U822" s="61"/>
    </row>
    <row r="823" spans="2:21" ht="15.75" customHeight="1" x14ac:dyDescent="0.2">
      <c r="B823" s="61"/>
      <c r="C823" s="60"/>
      <c r="D823" s="61"/>
      <c r="E823" s="61"/>
      <c r="F823" s="61"/>
      <c r="G823" s="61"/>
      <c r="H823" s="61"/>
      <c r="I823" s="61"/>
      <c r="J823" s="61"/>
      <c r="K823" s="61"/>
      <c r="L823" s="61"/>
      <c r="M823" s="61"/>
      <c r="N823" s="61"/>
      <c r="O823" s="61"/>
      <c r="P823" s="61"/>
      <c r="Q823" s="61"/>
      <c r="R823" s="61"/>
      <c r="S823" s="61"/>
      <c r="T823" s="61"/>
      <c r="U823" s="61"/>
    </row>
    <row r="824" spans="2:21" ht="15.75" customHeight="1" x14ac:dyDescent="0.2">
      <c r="B824" s="61"/>
      <c r="C824" s="60"/>
      <c r="D824" s="61"/>
      <c r="E824" s="61"/>
      <c r="F824" s="61"/>
      <c r="G824" s="61"/>
      <c r="H824" s="61"/>
      <c r="I824" s="61"/>
      <c r="J824" s="61"/>
      <c r="K824" s="61"/>
      <c r="L824" s="61"/>
      <c r="M824" s="61"/>
      <c r="N824" s="61"/>
      <c r="O824" s="61"/>
      <c r="P824" s="61"/>
      <c r="Q824" s="61"/>
      <c r="R824" s="61"/>
      <c r="S824" s="61"/>
      <c r="T824" s="61"/>
      <c r="U824" s="61"/>
    </row>
    <row r="825" spans="2:21" ht="15.75" customHeight="1" x14ac:dyDescent="0.2">
      <c r="B825" s="61"/>
      <c r="C825" s="60"/>
      <c r="D825" s="61"/>
      <c r="E825" s="61"/>
      <c r="F825" s="61"/>
      <c r="G825" s="61"/>
      <c r="H825" s="61"/>
      <c r="I825" s="61"/>
      <c r="J825" s="61"/>
      <c r="K825" s="61"/>
      <c r="L825" s="61"/>
      <c r="M825" s="61"/>
      <c r="N825" s="61"/>
      <c r="O825" s="61"/>
      <c r="P825" s="61"/>
      <c r="Q825" s="61"/>
      <c r="R825" s="61"/>
      <c r="S825" s="61"/>
      <c r="T825" s="61"/>
      <c r="U825" s="61"/>
    </row>
    <row r="826" spans="2:21" ht="15.75" customHeight="1" x14ac:dyDescent="0.2">
      <c r="B826" s="61"/>
      <c r="C826" s="60"/>
      <c r="D826" s="61"/>
      <c r="E826" s="61"/>
      <c r="F826" s="61"/>
      <c r="G826" s="61"/>
      <c r="H826" s="61"/>
      <c r="I826" s="61"/>
      <c r="J826" s="61"/>
      <c r="K826" s="61"/>
      <c r="L826" s="61"/>
      <c r="M826" s="61"/>
      <c r="N826" s="61"/>
      <c r="O826" s="61"/>
      <c r="P826" s="61"/>
      <c r="Q826" s="61"/>
      <c r="R826" s="61"/>
      <c r="S826" s="61"/>
      <c r="T826" s="61"/>
      <c r="U826" s="61"/>
    </row>
    <row r="827" spans="2:21" ht="15.75" customHeight="1" x14ac:dyDescent="0.2">
      <c r="B827" s="61"/>
      <c r="C827" s="60"/>
      <c r="D827" s="61"/>
      <c r="E827" s="61"/>
      <c r="F827" s="61"/>
      <c r="G827" s="61"/>
      <c r="H827" s="61"/>
      <c r="I827" s="61"/>
      <c r="J827" s="61"/>
      <c r="K827" s="61"/>
      <c r="L827" s="61"/>
      <c r="M827" s="61"/>
      <c r="N827" s="61"/>
      <c r="O827" s="61"/>
      <c r="P827" s="61"/>
      <c r="Q827" s="61"/>
      <c r="R827" s="61"/>
      <c r="S827" s="61"/>
      <c r="T827" s="61"/>
      <c r="U827" s="61"/>
    </row>
    <row r="828" spans="2:21" ht="15.75" customHeight="1" x14ac:dyDescent="0.2">
      <c r="B828" s="61"/>
      <c r="C828" s="60"/>
      <c r="D828" s="61"/>
      <c r="E828" s="61"/>
      <c r="F828" s="61"/>
      <c r="G828" s="61"/>
      <c r="H828" s="61"/>
      <c r="I828" s="61"/>
      <c r="J828" s="61"/>
      <c r="K828" s="61"/>
      <c r="L828" s="61"/>
      <c r="M828" s="61"/>
      <c r="N828" s="61"/>
      <c r="O828" s="61"/>
      <c r="P828" s="61"/>
      <c r="Q828" s="61"/>
      <c r="R828" s="61"/>
      <c r="S828" s="61"/>
      <c r="T828" s="61"/>
      <c r="U828" s="61"/>
    </row>
    <row r="829" spans="2:21" ht="15.75" customHeight="1" x14ac:dyDescent="0.2">
      <c r="B829" s="61"/>
      <c r="C829" s="60"/>
      <c r="D829" s="61"/>
      <c r="E829" s="61"/>
      <c r="F829" s="61"/>
      <c r="G829" s="61"/>
      <c r="H829" s="61"/>
      <c r="I829" s="61"/>
      <c r="J829" s="61"/>
      <c r="K829" s="61"/>
      <c r="L829" s="61"/>
      <c r="M829" s="61"/>
      <c r="N829" s="61"/>
      <c r="O829" s="61"/>
      <c r="P829" s="61"/>
      <c r="Q829" s="61"/>
      <c r="R829" s="61"/>
      <c r="S829" s="61"/>
      <c r="T829" s="61"/>
      <c r="U829" s="61"/>
    </row>
    <row r="830" spans="2:21" ht="15.75" customHeight="1" x14ac:dyDescent="0.2">
      <c r="B830" s="61"/>
      <c r="C830" s="60"/>
      <c r="D830" s="61"/>
      <c r="E830" s="61"/>
      <c r="F830" s="61"/>
      <c r="G830" s="61"/>
      <c r="H830" s="61"/>
      <c r="I830" s="61"/>
      <c r="J830" s="61"/>
      <c r="K830" s="61"/>
      <c r="L830" s="61"/>
      <c r="M830" s="61"/>
      <c r="N830" s="61"/>
      <c r="O830" s="61"/>
      <c r="P830" s="61"/>
      <c r="Q830" s="61"/>
      <c r="R830" s="61"/>
      <c r="S830" s="61"/>
      <c r="T830" s="61"/>
      <c r="U830" s="61"/>
    </row>
    <row r="831" spans="2:21" ht="15.75" customHeight="1" x14ac:dyDescent="0.2">
      <c r="B831" s="61"/>
      <c r="C831" s="60"/>
      <c r="D831" s="61"/>
      <c r="E831" s="61"/>
      <c r="F831" s="61"/>
      <c r="G831" s="61"/>
      <c r="H831" s="61"/>
      <c r="I831" s="61"/>
      <c r="J831" s="61"/>
      <c r="K831" s="61"/>
      <c r="L831" s="61"/>
      <c r="M831" s="61"/>
      <c r="N831" s="61"/>
      <c r="O831" s="61"/>
      <c r="P831" s="61"/>
      <c r="Q831" s="61"/>
      <c r="R831" s="61"/>
      <c r="S831" s="61"/>
      <c r="T831" s="61"/>
      <c r="U831" s="61"/>
    </row>
    <row r="832" spans="2:21" ht="15.75" customHeight="1" x14ac:dyDescent="0.2">
      <c r="B832" s="61"/>
      <c r="C832" s="60"/>
      <c r="D832" s="61"/>
      <c r="E832" s="61"/>
      <c r="F832" s="61"/>
      <c r="G832" s="61"/>
      <c r="H832" s="61"/>
      <c r="I832" s="61"/>
      <c r="J832" s="61"/>
      <c r="K832" s="61"/>
      <c r="L832" s="61"/>
      <c r="M832" s="61"/>
      <c r="N832" s="61"/>
      <c r="O832" s="61"/>
      <c r="P832" s="61"/>
      <c r="Q832" s="61"/>
      <c r="R832" s="61"/>
      <c r="S832" s="61"/>
      <c r="T832" s="61"/>
      <c r="U832" s="61"/>
    </row>
    <row r="833" spans="2:21" ht="15.75" customHeight="1" x14ac:dyDescent="0.2">
      <c r="B833" s="61"/>
      <c r="C833" s="60"/>
      <c r="D833" s="61"/>
      <c r="E833" s="61"/>
      <c r="F833" s="61"/>
      <c r="G833" s="61"/>
      <c r="H833" s="61"/>
      <c r="I833" s="61"/>
      <c r="J833" s="61"/>
      <c r="K833" s="61"/>
      <c r="L833" s="61"/>
      <c r="M833" s="61"/>
      <c r="N833" s="61"/>
      <c r="O833" s="61"/>
      <c r="P833" s="61"/>
      <c r="Q833" s="61"/>
      <c r="R833" s="61"/>
      <c r="S833" s="61"/>
      <c r="T833" s="61"/>
      <c r="U833" s="61"/>
    </row>
    <row r="834" spans="2:21" ht="15.75" customHeight="1" x14ac:dyDescent="0.2">
      <c r="B834" s="61"/>
      <c r="C834" s="60"/>
      <c r="D834" s="61"/>
      <c r="E834" s="61"/>
      <c r="F834" s="61"/>
      <c r="G834" s="61"/>
      <c r="H834" s="61"/>
      <c r="I834" s="61"/>
      <c r="J834" s="61"/>
      <c r="K834" s="61"/>
      <c r="L834" s="61"/>
      <c r="M834" s="61"/>
      <c r="N834" s="61"/>
      <c r="O834" s="61"/>
      <c r="P834" s="61"/>
      <c r="Q834" s="61"/>
      <c r="R834" s="61"/>
      <c r="S834" s="61"/>
      <c r="T834" s="61"/>
      <c r="U834" s="61"/>
    </row>
    <row r="835" spans="2:21" ht="15.75" customHeight="1" x14ac:dyDescent="0.2">
      <c r="B835" s="61"/>
      <c r="C835" s="60"/>
      <c r="D835" s="61"/>
      <c r="E835" s="61"/>
      <c r="F835" s="61"/>
      <c r="G835" s="61"/>
      <c r="H835" s="61"/>
      <c r="I835" s="61"/>
      <c r="J835" s="61"/>
      <c r="K835" s="61"/>
      <c r="L835" s="61"/>
      <c r="M835" s="61"/>
      <c r="N835" s="61"/>
      <c r="O835" s="61"/>
      <c r="P835" s="61"/>
      <c r="Q835" s="61"/>
      <c r="R835" s="61"/>
      <c r="S835" s="61"/>
      <c r="T835" s="61"/>
      <c r="U835" s="61"/>
    </row>
    <row r="836" spans="2:21" ht="15.75" customHeight="1" x14ac:dyDescent="0.2">
      <c r="B836" s="61"/>
      <c r="C836" s="60"/>
      <c r="D836" s="61"/>
      <c r="E836" s="61"/>
      <c r="F836" s="61"/>
      <c r="G836" s="61"/>
      <c r="H836" s="61"/>
      <c r="I836" s="61"/>
      <c r="J836" s="61"/>
      <c r="K836" s="61"/>
      <c r="L836" s="61"/>
      <c r="M836" s="61"/>
      <c r="N836" s="61"/>
      <c r="O836" s="61"/>
      <c r="P836" s="61"/>
      <c r="Q836" s="61"/>
      <c r="R836" s="61"/>
      <c r="S836" s="61"/>
      <c r="T836" s="61"/>
      <c r="U836" s="61"/>
    </row>
    <row r="837" spans="2:21" ht="15.75" customHeight="1" x14ac:dyDescent="0.2">
      <c r="B837" s="61"/>
      <c r="C837" s="60"/>
      <c r="D837" s="61"/>
      <c r="E837" s="61"/>
      <c r="F837" s="61"/>
      <c r="G837" s="61"/>
      <c r="H837" s="61"/>
      <c r="I837" s="61"/>
      <c r="J837" s="61"/>
      <c r="K837" s="61"/>
      <c r="L837" s="61"/>
      <c r="M837" s="61"/>
      <c r="N837" s="61"/>
      <c r="O837" s="61"/>
      <c r="P837" s="61"/>
      <c r="Q837" s="61"/>
      <c r="R837" s="61"/>
      <c r="S837" s="61"/>
      <c r="T837" s="61"/>
      <c r="U837" s="61"/>
    </row>
    <row r="838" spans="2:21" ht="15.75" customHeight="1" x14ac:dyDescent="0.2">
      <c r="B838" s="61"/>
      <c r="C838" s="60"/>
      <c r="D838" s="61"/>
      <c r="E838" s="61"/>
      <c r="F838" s="61"/>
      <c r="G838" s="61"/>
      <c r="H838" s="61"/>
      <c r="I838" s="61"/>
      <c r="J838" s="61"/>
      <c r="K838" s="61"/>
      <c r="L838" s="61"/>
      <c r="M838" s="61"/>
      <c r="N838" s="61"/>
      <c r="O838" s="61"/>
      <c r="P838" s="61"/>
      <c r="Q838" s="61"/>
      <c r="R838" s="61"/>
      <c r="S838" s="61"/>
      <c r="T838" s="61"/>
      <c r="U838" s="61"/>
    </row>
    <row r="839" spans="2:21" ht="15.75" customHeight="1" x14ac:dyDescent="0.2">
      <c r="B839" s="61"/>
      <c r="C839" s="60"/>
      <c r="D839" s="61"/>
      <c r="E839" s="61"/>
      <c r="F839" s="61"/>
      <c r="G839" s="61"/>
      <c r="H839" s="61"/>
      <c r="I839" s="61"/>
      <c r="J839" s="61"/>
      <c r="K839" s="61"/>
      <c r="L839" s="61"/>
      <c r="M839" s="61"/>
      <c r="N839" s="61"/>
      <c r="O839" s="61"/>
      <c r="P839" s="61"/>
      <c r="Q839" s="61"/>
      <c r="R839" s="61"/>
      <c r="S839" s="61"/>
      <c r="T839" s="61"/>
      <c r="U839" s="61"/>
    </row>
    <row r="840" spans="2:21" ht="15.75" customHeight="1" x14ac:dyDescent="0.2">
      <c r="B840" s="61"/>
      <c r="C840" s="60"/>
      <c r="D840" s="61"/>
      <c r="E840" s="61"/>
      <c r="F840" s="61"/>
      <c r="G840" s="61"/>
      <c r="H840" s="61"/>
      <c r="I840" s="61"/>
      <c r="J840" s="61"/>
      <c r="K840" s="61"/>
      <c r="L840" s="61"/>
      <c r="M840" s="61"/>
      <c r="N840" s="61"/>
      <c r="O840" s="61"/>
      <c r="P840" s="61"/>
      <c r="Q840" s="61"/>
      <c r="R840" s="61"/>
      <c r="S840" s="61"/>
      <c r="T840" s="61"/>
      <c r="U840" s="61"/>
    </row>
    <row r="841" spans="2:21" ht="15.75" customHeight="1" x14ac:dyDescent="0.2">
      <c r="B841" s="61"/>
      <c r="C841" s="60"/>
      <c r="D841" s="61"/>
      <c r="E841" s="61"/>
      <c r="F841" s="61"/>
      <c r="G841" s="61"/>
      <c r="H841" s="61"/>
      <c r="I841" s="61"/>
      <c r="J841" s="61"/>
      <c r="K841" s="61"/>
      <c r="L841" s="61"/>
      <c r="M841" s="61"/>
      <c r="N841" s="61"/>
      <c r="O841" s="61"/>
      <c r="P841" s="61"/>
      <c r="Q841" s="61"/>
      <c r="R841" s="61"/>
      <c r="S841" s="61"/>
      <c r="T841" s="61"/>
      <c r="U841" s="61"/>
    </row>
    <row r="842" spans="2:21" ht="15.75" customHeight="1" x14ac:dyDescent="0.2">
      <c r="B842" s="61"/>
      <c r="C842" s="60"/>
      <c r="D842" s="61"/>
      <c r="E842" s="61"/>
      <c r="F842" s="61"/>
      <c r="G842" s="61"/>
      <c r="H842" s="61"/>
      <c r="I842" s="61"/>
      <c r="J842" s="61"/>
      <c r="K842" s="61"/>
      <c r="L842" s="61"/>
      <c r="M842" s="61"/>
      <c r="N842" s="61"/>
      <c r="O842" s="61"/>
      <c r="P842" s="61"/>
      <c r="Q842" s="61"/>
      <c r="R842" s="61"/>
      <c r="S842" s="61"/>
      <c r="T842" s="61"/>
      <c r="U842" s="61"/>
    </row>
    <row r="843" spans="2:21" ht="15.75" customHeight="1" x14ac:dyDescent="0.2">
      <c r="B843" s="61"/>
      <c r="C843" s="60"/>
      <c r="D843" s="61"/>
      <c r="E843" s="61"/>
      <c r="F843" s="61"/>
      <c r="G843" s="61"/>
      <c r="H843" s="61"/>
      <c r="I843" s="61"/>
      <c r="J843" s="61"/>
      <c r="K843" s="61"/>
      <c r="L843" s="61"/>
      <c r="M843" s="61"/>
      <c r="N843" s="61"/>
      <c r="O843" s="61"/>
      <c r="P843" s="61"/>
      <c r="Q843" s="61"/>
      <c r="R843" s="61"/>
      <c r="S843" s="61"/>
      <c r="T843" s="61"/>
      <c r="U843" s="61"/>
    </row>
    <row r="844" spans="2:21" ht="15.75" customHeight="1" x14ac:dyDescent="0.2">
      <c r="B844" s="61"/>
      <c r="C844" s="60"/>
      <c r="D844" s="61"/>
      <c r="E844" s="61"/>
      <c r="F844" s="61"/>
      <c r="G844" s="61"/>
      <c r="H844" s="61"/>
      <c r="I844" s="61"/>
      <c r="J844" s="61"/>
      <c r="K844" s="61"/>
      <c r="L844" s="61"/>
      <c r="M844" s="61"/>
      <c r="N844" s="61"/>
      <c r="O844" s="61"/>
      <c r="P844" s="61"/>
      <c r="Q844" s="61"/>
      <c r="R844" s="61"/>
      <c r="S844" s="61"/>
      <c r="T844" s="61"/>
      <c r="U844" s="61"/>
    </row>
    <row r="845" spans="2:21" ht="15.75" customHeight="1" x14ac:dyDescent="0.2">
      <c r="B845" s="61"/>
      <c r="C845" s="60"/>
      <c r="D845" s="61"/>
      <c r="E845" s="61"/>
      <c r="F845" s="61"/>
      <c r="G845" s="61"/>
      <c r="H845" s="61"/>
      <c r="I845" s="61"/>
      <c r="J845" s="61"/>
      <c r="K845" s="61"/>
      <c r="L845" s="61"/>
      <c r="M845" s="61"/>
      <c r="N845" s="61"/>
      <c r="O845" s="61"/>
      <c r="P845" s="61"/>
      <c r="Q845" s="61"/>
      <c r="R845" s="61"/>
      <c r="S845" s="61"/>
      <c r="T845" s="61"/>
      <c r="U845" s="61"/>
    </row>
    <row r="846" spans="2:21" ht="15.75" customHeight="1" x14ac:dyDescent="0.2">
      <c r="B846" s="61"/>
      <c r="C846" s="60"/>
      <c r="D846" s="61"/>
      <c r="E846" s="61"/>
      <c r="F846" s="61"/>
      <c r="G846" s="61"/>
      <c r="H846" s="61"/>
      <c r="I846" s="61"/>
      <c r="J846" s="61"/>
      <c r="K846" s="61"/>
      <c r="L846" s="61"/>
      <c r="M846" s="61"/>
      <c r="N846" s="61"/>
      <c r="O846" s="61"/>
      <c r="P846" s="61"/>
      <c r="Q846" s="61"/>
      <c r="R846" s="61"/>
      <c r="S846" s="61"/>
      <c r="T846" s="61"/>
      <c r="U846" s="61"/>
    </row>
    <row r="847" spans="2:21" ht="15.75" customHeight="1" x14ac:dyDescent="0.2">
      <c r="B847" s="61"/>
      <c r="C847" s="60"/>
      <c r="D847" s="61"/>
      <c r="E847" s="61"/>
      <c r="F847" s="61"/>
      <c r="G847" s="61"/>
      <c r="H847" s="61"/>
      <c r="I847" s="61"/>
      <c r="J847" s="61"/>
      <c r="K847" s="61"/>
      <c r="L847" s="61"/>
      <c r="M847" s="61"/>
      <c r="N847" s="61"/>
      <c r="O847" s="61"/>
      <c r="P847" s="61"/>
      <c r="Q847" s="61"/>
      <c r="R847" s="61"/>
      <c r="S847" s="61"/>
      <c r="T847" s="61"/>
      <c r="U847" s="61"/>
    </row>
    <row r="848" spans="2:21" ht="15.75" customHeight="1" x14ac:dyDescent="0.2">
      <c r="B848" s="61"/>
      <c r="C848" s="60"/>
      <c r="D848" s="61"/>
      <c r="E848" s="61"/>
      <c r="F848" s="61"/>
      <c r="G848" s="61"/>
      <c r="H848" s="61"/>
      <c r="I848" s="61"/>
      <c r="J848" s="61"/>
      <c r="K848" s="61"/>
      <c r="L848" s="61"/>
      <c r="M848" s="61"/>
      <c r="N848" s="61"/>
      <c r="O848" s="61"/>
      <c r="P848" s="61"/>
      <c r="Q848" s="61"/>
      <c r="R848" s="61"/>
      <c r="S848" s="61"/>
      <c r="T848" s="61"/>
      <c r="U848" s="61"/>
    </row>
    <row r="849" spans="2:21" ht="15.75" customHeight="1" x14ac:dyDescent="0.2">
      <c r="B849" s="61"/>
      <c r="C849" s="60"/>
      <c r="D849" s="61"/>
      <c r="E849" s="61"/>
      <c r="F849" s="61"/>
      <c r="G849" s="61"/>
      <c r="H849" s="61"/>
      <c r="I849" s="61"/>
      <c r="J849" s="61"/>
      <c r="K849" s="61"/>
      <c r="L849" s="61"/>
      <c r="M849" s="61"/>
      <c r="N849" s="61"/>
      <c r="O849" s="61"/>
      <c r="P849" s="61"/>
      <c r="Q849" s="61"/>
      <c r="R849" s="61"/>
      <c r="S849" s="61"/>
      <c r="T849" s="61"/>
      <c r="U849" s="61"/>
    </row>
    <row r="850" spans="2:21" ht="15.75" customHeight="1" x14ac:dyDescent="0.2">
      <c r="B850" s="61"/>
      <c r="C850" s="60"/>
      <c r="D850" s="61"/>
      <c r="E850" s="61"/>
      <c r="F850" s="61"/>
      <c r="G850" s="61"/>
      <c r="H850" s="61"/>
      <c r="I850" s="61"/>
      <c r="J850" s="61"/>
      <c r="K850" s="61"/>
      <c r="L850" s="61"/>
      <c r="M850" s="61"/>
      <c r="N850" s="61"/>
      <c r="O850" s="61"/>
      <c r="P850" s="61"/>
      <c r="Q850" s="61"/>
      <c r="R850" s="61"/>
      <c r="S850" s="61"/>
      <c r="T850" s="61"/>
      <c r="U850" s="61"/>
    </row>
    <row r="851" spans="2:21" ht="15.75" customHeight="1" x14ac:dyDescent="0.2">
      <c r="B851" s="61"/>
      <c r="C851" s="60"/>
      <c r="D851" s="61"/>
      <c r="E851" s="61"/>
      <c r="F851" s="61"/>
      <c r="G851" s="61"/>
      <c r="H851" s="61"/>
      <c r="I851" s="61"/>
      <c r="J851" s="61"/>
      <c r="K851" s="61"/>
      <c r="L851" s="61"/>
      <c r="M851" s="61"/>
      <c r="N851" s="61"/>
      <c r="O851" s="61"/>
      <c r="P851" s="61"/>
      <c r="Q851" s="61"/>
      <c r="R851" s="61"/>
      <c r="S851" s="61"/>
      <c r="T851" s="61"/>
      <c r="U851" s="61"/>
    </row>
    <row r="852" spans="2:21" ht="15.75" customHeight="1" x14ac:dyDescent="0.2">
      <c r="B852" s="61"/>
      <c r="C852" s="60"/>
      <c r="D852" s="61"/>
      <c r="E852" s="61"/>
      <c r="F852" s="61"/>
      <c r="G852" s="61"/>
      <c r="H852" s="61"/>
      <c r="I852" s="61"/>
      <c r="J852" s="61"/>
      <c r="K852" s="61"/>
      <c r="L852" s="61"/>
      <c r="M852" s="61"/>
      <c r="N852" s="61"/>
      <c r="O852" s="61"/>
      <c r="P852" s="61"/>
      <c r="Q852" s="61"/>
      <c r="R852" s="61"/>
      <c r="S852" s="61"/>
      <c r="T852" s="61"/>
      <c r="U852" s="61"/>
    </row>
    <row r="853" spans="2:21" ht="15.75" customHeight="1" x14ac:dyDescent="0.2">
      <c r="B853" s="61"/>
      <c r="C853" s="60"/>
      <c r="D853" s="61"/>
      <c r="E853" s="61"/>
      <c r="F853" s="61"/>
      <c r="G853" s="61"/>
      <c r="H853" s="61"/>
      <c r="I853" s="61"/>
      <c r="J853" s="61"/>
      <c r="K853" s="61"/>
      <c r="L853" s="61"/>
      <c r="M853" s="61"/>
      <c r="N853" s="61"/>
      <c r="O853" s="61"/>
      <c r="P853" s="61"/>
      <c r="Q853" s="61"/>
      <c r="R853" s="61"/>
      <c r="S853" s="61"/>
      <c r="T853" s="61"/>
      <c r="U853" s="61"/>
    </row>
    <row r="854" spans="2:21" ht="15.75" customHeight="1" x14ac:dyDescent="0.2">
      <c r="B854" s="61"/>
      <c r="C854" s="60"/>
      <c r="D854" s="61"/>
      <c r="E854" s="61"/>
      <c r="F854" s="61"/>
      <c r="G854" s="61"/>
      <c r="H854" s="61"/>
      <c r="I854" s="61"/>
      <c r="J854" s="61"/>
      <c r="K854" s="61"/>
      <c r="L854" s="61"/>
      <c r="M854" s="61"/>
      <c r="N854" s="61"/>
      <c r="O854" s="61"/>
      <c r="P854" s="61"/>
      <c r="Q854" s="61"/>
      <c r="R854" s="61"/>
      <c r="S854" s="61"/>
      <c r="T854" s="61"/>
      <c r="U854" s="61"/>
    </row>
    <row r="855" spans="2:21" ht="15.75" customHeight="1" x14ac:dyDescent="0.2">
      <c r="B855" s="61"/>
      <c r="C855" s="60"/>
      <c r="D855" s="61"/>
      <c r="E855" s="61"/>
      <c r="F855" s="61"/>
      <c r="G855" s="61"/>
      <c r="H855" s="61"/>
      <c r="I855" s="61"/>
      <c r="J855" s="61"/>
      <c r="K855" s="61"/>
      <c r="L855" s="61"/>
      <c r="M855" s="61"/>
      <c r="N855" s="61"/>
      <c r="O855" s="61"/>
      <c r="P855" s="61"/>
      <c r="Q855" s="61"/>
      <c r="R855" s="61"/>
      <c r="S855" s="61"/>
      <c r="T855" s="61"/>
      <c r="U855" s="61"/>
    </row>
    <row r="856" spans="2:21" ht="15.75" customHeight="1" x14ac:dyDescent="0.2">
      <c r="B856" s="61"/>
      <c r="C856" s="60"/>
      <c r="D856" s="61"/>
      <c r="E856" s="61"/>
      <c r="F856" s="61"/>
      <c r="G856" s="61"/>
      <c r="H856" s="61"/>
      <c r="I856" s="61"/>
      <c r="J856" s="61"/>
      <c r="K856" s="61"/>
      <c r="L856" s="61"/>
      <c r="M856" s="61"/>
      <c r="N856" s="61"/>
      <c r="O856" s="61"/>
      <c r="P856" s="61"/>
      <c r="Q856" s="61"/>
      <c r="R856" s="61"/>
      <c r="S856" s="61"/>
      <c r="T856" s="61"/>
      <c r="U856" s="61"/>
    </row>
    <row r="857" spans="2:21" ht="15.75" customHeight="1" x14ac:dyDescent="0.2">
      <c r="B857" s="61"/>
      <c r="C857" s="60"/>
      <c r="D857" s="61"/>
      <c r="E857" s="61"/>
      <c r="F857" s="61"/>
      <c r="G857" s="61"/>
      <c r="H857" s="61"/>
      <c r="I857" s="61"/>
      <c r="J857" s="61"/>
      <c r="K857" s="61"/>
      <c r="L857" s="61"/>
      <c r="M857" s="61"/>
      <c r="N857" s="61"/>
      <c r="O857" s="61"/>
      <c r="P857" s="61"/>
      <c r="Q857" s="61"/>
      <c r="R857" s="61"/>
      <c r="S857" s="61"/>
      <c r="T857" s="61"/>
      <c r="U857" s="61"/>
    </row>
    <row r="858" spans="2:21" ht="15.75" customHeight="1" x14ac:dyDescent="0.2">
      <c r="B858" s="61"/>
      <c r="C858" s="60"/>
      <c r="D858" s="61"/>
      <c r="E858" s="61"/>
      <c r="F858" s="61"/>
      <c r="G858" s="61"/>
      <c r="H858" s="61"/>
      <c r="I858" s="61"/>
      <c r="J858" s="61"/>
      <c r="K858" s="61"/>
      <c r="L858" s="61"/>
      <c r="M858" s="61"/>
      <c r="N858" s="61"/>
      <c r="O858" s="61"/>
      <c r="P858" s="61"/>
      <c r="Q858" s="61"/>
      <c r="R858" s="61"/>
      <c r="S858" s="61"/>
      <c r="T858" s="61"/>
      <c r="U858" s="61"/>
    </row>
    <row r="859" spans="2:21" ht="15.75" customHeight="1" x14ac:dyDescent="0.2">
      <c r="B859" s="61"/>
      <c r="C859" s="60"/>
      <c r="D859" s="61"/>
      <c r="E859" s="61"/>
      <c r="F859" s="61"/>
      <c r="G859" s="61"/>
      <c r="H859" s="61"/>
      <c r="I859" s="61"/>
      <c r="J859" s="61"/>
      <c r="K859" s="61"/>
      <c r="L859" s="61"/>
      <c r="M859" s="61"/>
      <c r="N859" s="61"/>
      <c r="O859" s="61"/>
      <c r="P859" s="61"/>
      <c r="Q859" s="61"/>
      <c r="R859" s="61"/>
      <c r="S859" s="61"/>
      <c r="T859" s="61"/>
      <c r="U859" s="61"/>
    </row>
    <row r="860" spans="2:21" ht="15.75" customHeight="1" x14ac:dyDescent="0.2">
      <c r="B860" s="61"/>
      <c r="C860" s="60"/>
      <c r="D860" s="61"/>
      <c r="E860" s="61"/>
      <c r="F860" s="61"/>
      <c r="G860" s="61"/>
      <c r="H860" s="61"/>
      <c r="I860" s="61"/>
      <c r="J860" s="61"/>
      <c r="K860" s="61"/>
      <c r="L860" s="61"/>
      <c r="M860" s="61"/>
      <c r="N860" s="61"/>
      <c r="O860" s="61"/>
      <c r="P860" s="61"/>
      <c r="Q860" s="61"/>
      <c r="R860" s="61"/>
      <c r="S860" s="61"/>
      <c r="T860" s="61"/>
      <c r="U860" s="61"/>
    </row>
    <row r="861" spans="2:21" ht="15.75" customHeight="1" x14ac:dyDescent="0.2">
      <c r="B861" s="61"/>
      <c r="C861" s="60"/>
      <c r="D861" s="61"/>
      <c r="E861" s="61"/>
      <c r="F861" s="61"/>
      <c r="G861" s="61"/>
      <c r="H861" s="61"/>
      <c r="I861" s="61"/>
      <c r="J861" s="61"/>
      <c r="K861" s="61"/>
      <c r="L861" s="61"/>
      <c r="M861" s="61"/>
      <c r="N861" s="61"/>
      <c r="O861" s="61"/>
      <c r="P861" s="61"/>
      <c r="Q861" s="61"/>
      <c r="R861" s="61"/>
      <c r="S861" s="61"/>
      <c r="T861" s="61"/>
      <c r="U861" s="61"/>
    </row>
    <row r="862" spans="2:21" ht="15.75" customHeight="1" x14ac:dyDescent="0.2">
      <c r="B862" s="61"/>
      <c r="C862" s="60"/>
      <c r="D862" s="61"/>
      <c r="E862" s="61"/>
      <c r="F862" s="61"/>
      <c r="G862" s="61"/>
      <c r="H862" s="61"/>
      <c r="I862" s="61"/>
      <c r="J862" s="61"/>
      <c r="K862" s="61"/>
      <c r="L862" s="61"/>
      <c r="M862" s="61"/>
      <c r="N862" s="61"/>
      <c r="O862" s="61"/>
      <c r="P862" s="61"/>
      <c r="Q862" s="61"/>
      <c r="R862" s="61"/>
      <c r="S862" s="61"/>
      <c r="T862" s="61"/>
      <c r="U862" s="61"/>
    </row>
    <row r="863" spans="2:21" ht="15.75" customHeight="1" x14ac:dyDescent="0.2">
      <c r="B863" s="61"/>
      <c r="C863" s="60"/>
      <c r="D863" s="61"/>
      <c r="E863" s="61"/>
      <c r="F863" s="61"/>
      <c r="G863" s="61"/>
      <c r="H863" s="61"/>
      <c r="I863" s="61"/>
      <c r="J863" s="61"/>
      <c r="K863" s="61"/>
      <c r="L863" s="61"/>
      <c r="M863" s="61"/>
      <c r="N863" s="61"/>
      <c r="O863" s="61"/>
      <c r="P863" s="61"/>
      <c r="Q863" s="61"/>
      <c r="R863" s="61"/>
      <c r="S863" s="61"/>
      <c r="T863" s="61"/>
      <c r="U863" s="61"/>
    </row>
    <row r="864" spans="2:21" ht="15.75" customHeight="1" x14ac:dyDescent="0.2">
      <c r="B864" s="61"/>
      <c r="C864" s="60"/>
      <c r="D864" s="61"/>
      <c r="E864" s="61"/>
      <c r="F864" s="61"/>
      <c r="G864" s="61"/>
      <c r="H864" s="61"/>
      <c r="I864" s="61"/>
      <c r="J864" s="61"/>
      <c r="K864" s="61"/>
      <c r="L864" s="61"/>
      <c r="M864" s="61"/>
      <c r="N864" s="61"/>
      <c r="O864" s="61"/>
      <c r="P864" s="61"/>
      <c r="Q864" s="61"/>
      <c r="R864" s="61"/>
      <c r="S864" s="61"/>
      <c r="T864" s="61"/>
      <c r="U864" s="61"/>
    </row>
    <row r="865" spans="2:21" ht="15.75" customHeight="1" x14ac:dyDescent="0.2">
      <c r="B865" s="61"/>
      <c r="C865" s="60"/>
      <c r="D865" s="61"/>
      <c r="E865" s="61"/>
      <c r="F865" s="61"/>
      <c r="G865" s="61"/>
      <c r="H865" s="61"/>
      <c r="I865" s="61"/>
      <c r="J865" s="61"/>
      <c r="K865" s="61"/>
      <c r="L865" s="61"/>
      <c r="M865" s="61"/>
      <c r="N865" s="61"/>
      <c r="O865" s="61"/>
      <c r="P865" s="61"/>
      <c r="Q865" s="61"/>
      <c r="R865" s="61"/>
      <c r="S865" s="61"/>
      <c r="T865" s="61"/>
      <c r="U865" s="61"/>
    </row>
    <row r="866" spans="2:21" ht="15.75" customHeight="1" x14ac:dyDescent="0.2">
      <c r="B866" s="61"/>
      <c r="C866" s="60"/>
      <c r="D866" s="61"/>
      <c r="E866" s="61"/>
      <c r="F866" s="61"/>
      <c r="G866" s="61"/>
      <c r="H866" s="61"/>
      <c r="I866" s="61"/>
      <c r="J866" s="61"/>
      <c r="K866" s="61"/>
      <c r="L866" s="61"/>
      <c r="M866" s="61"/>
      <c r="N866" s="61"/>
      <c r="O866" s="61"/>
      <c r="P866" s="61"/>
      <c r="Q866" s="61"/>
      <c r="R866" s="61"/>
      <c r="S866" s="61"/>
      <c r="T866" s="61"/>
      <c r="U866" s="61"/>
    </row>
    <row r="867" spans="2:21" ht="15.75" customHeight="1" x14ac:dyDescent="0.2">
      <c r="B867" s="61"/>
      <c r="C867" s="60"/>
      <c r="D867" s="61"/>
      <c r="E867" s="61"/>
      <c r="F867" s="61"/>
      <c r="G867" s="61"/>
      <c r="H867" s="61"/>
      <c r="I867" s="61"/>
      <c r="J867" s="61"/>
      <c r="K867" s="61"/>
      <c r="L867" s="61"/>
      <c r="M867" s="61"/>
      <c r="N867" s="61"/>
      <c r="O867" s="61"/>
      <c r="P867" s="61"/>
      <c r="Q867" s="61"/>
      <c r="R867" s="61"/>
      <c r="S867" s="61"/>
      <c r="T867" s="61"/>
      <c r="U867" s="61"/>
    </row>
    <row r="868" spans="2:21" ht="15.75" customHeight="1" x14ac:dyDescent="0.2">
      <c r="B868" s="61"/>
      <c r="C868" s="60"/>
      <c r="D868" s="61"/>
      <c r="E868" s="61"/>
      <c r="F868" s="61"/>
      <c r="G868" s="61"/>
      <c r="H868" s="61"/>
      <c r="I868" s="61"/>
      <c r="J868" s="61"/>
      <c r="K868" s="61"/>
      <c r="L868" s="61"/>
      <c r="M868" s="61"/>
      <c r="N868" s="61"/>
      <c r="O868" s="61"/>
      <c r="P868" s="61"/>
      <c r="Q868" s="61"/>
      <c r="R868" s="61"/>
      <c r="S868" s="61"/>
      <c r="T868" s="61"/>
      <c r="U868" s="61"/>
    </row>
    <row r="869" spans="2:21" ht="15.75" customHeight="1" x14ac:dyDescent="0.2">
      <c r="B869" s="61"/>
      <c r="C869" s="60"/>
      <c r="D869" s="61"/>
      <c r="E869" s="61"/>
      <c r="F869" s="61"/>
      <c r="G869" s="61"/>
      <c r="H869" s="61"/>
      <c r="I869" s="61"/>
      <c r="J869" s="61"/>
      <c r="K869" s="61"/>
      <c r="L869" s="61"/>
      <c r="M869" s="61"/>
      <c r="N869" s="61"/>
      <c r="O869" s="61"/>
      <c r="P869" s="61"/>
      <c r="Q869" s="61"/>
      <c r="R869" s="61"/>
      <c r="S869" s="61"/>
      <c r="T869" s="61"/>
      <c r="U869" s="61"/>
    </row>
    <row r="870" spans="2:21" ht="15.75" customHeight="1" x14ac:dyDescent="0.2">
      <c r="B870" s="61"/>
      <c r="C870" s="60"/>
      <c r="D870" s="61"/>
      <c r="E870" s="61"/>
      <c r="F870" s="61"/>
      <c r="G870" s="61"/>
      <c r="H870" s="61"/>
      <c r="I870" s="61"/>
      <c r="J870" s="61"/>
      <c r="K870" s="61"/>
      <c r="L870" s="61"/>
      <c r="M870" s="61"/>
      <c r="N870" s="61"/>
      <c r="O870" s="61"/>
      <c r="P870" s="61"/>
      <c r="Q870" s="61"/>
      <c r="R870" s="61"/>
      <c r="S870" s="61"/>
      <c r="T870" s="61"/>
      <c r="U870" s="61"/>
    </row>
    <row r="871" spans="2:21" ht="15.75" customHeight="1" x14ac:dyDescent="0.2">
      <c r="B871" s="61"/>
      <c r="C871" s="60"/>
      <c r="D871" s="61"/>
      <c r="E871" s="61"/>
      <c r="F871" s="61"/>
      <c r="G871" s="61"/>
      <c r="H871" s="61"/>
      <c r="I871" s="61"/>
      <c r="J871" s="61"/>
      <c r="K871" s="61"/>
      <c r="L871" s="61"/>
      <c r="M871" s="61"/>
      <c r="N871" s="61"/>
      <c r="O871" s="61"/>
      <c r="P871" s="61"/>
      <c r="Q871" s="61"/>
      <c r="R871" s="61"/>
      <c r="S871" s="61"/>
      <c r="T871" s="61"/>
      <c r="U871" s="61"/>
    </row>
    <row r="872" spans="2:21" ht="15.75" customHeight="1" x14ac:dyDescent="0.2">
      <c r="B872" s="61"/>
      <c r="C872" s="60"/>
      <c r="D872" s="61"/>
      <c r="E872" s="61"/>
      <c r="F872" s="61"/>
      <c r="G872" s="61"/>
      <c r="H872" s="61"/>
      <c r="I872" s="61"/>
      <c r="J872" s="61"/>
      <c r="K872" s="61"/>
      <c r="L872" s="61"/>
      <c r="M872" s="61"/>
      <c r="N872" s="61"/>
      <c r="O872" s="61"/>
      <c r="P872" s="61"/>
      <c r="Q872" s="61"/>
      <c r="R872" s="61"/>
      <c r="S872" s="61"/>
      <c r="T872" s="61"/>
      <c r="U872" s="61"/>
    </row>
    <row r="873" spans="2:21" ht="15.75" customHeight="1" x14ac:dyDescent="0.2">
      <c r="B873" s="61"/>
      <c r="C873" s="60"/>
      <c r="D873" s="61"/>
      <c r="E873" s="61"/>
      <c r="F873" s="61"/>
      <c r="G873" s="61"/>
      <c r="H873" s="61"/>
      <c r="I873" s="61"/>
      <c r="J873" s="61"/>
      <c r="K873" s="61"/>
      <c r="L873" s="61"/>
      <c r="M873" s="61"/>
      <c r="N873" s="61"/>
      <c r="O873" s="61"/>
      <c r="P873" s="61"/>
      <c r="Q873" s="61"/>
      <c r="R873" s="61"/>
      <c r="S873" s="61"/>
      <c r="T873" s="61"/>
      <c r="U873" s="61"/>
    </row>
    <row r="874" spans="2:21" ht="15.75" customHeight="1" x14ac:dyDescent="0.2">
      <c r="B874" s="61"/>
      <c r="C874" s="60"/>
      <c r="D874" s="61"/>
      <c r="E874" s="61"/>
      <c r="F874" s="61"/>
      <c r="G874" s="61"/>
      <c r="H874" s="61"/>
      <c r="I874" s="61"/>
      <c r="J874" s="61"/>
      <c r="K874" s="61"/>
      <c r="L874" s="61"/>
      <c r="M874" s="61"/>
      <c r="N874" s="61"/>
      <c r="O874" s="61"/>
      <c r="P874" s="61"/>
      <c r="Q874" s="61"/>
      <c r="R874" s="61"/>
      <c r="S874" s="61"/>
      <c r="T874" s="61"/>
      <c r="U874" s="61"/>
    </row>
    <row r="875" spans="2:21" ht="15.75" customHeight="1" x14ac:dyDescent="0.2">
      <c r="B875" s="61"/>
      <c r="C875" s="60"/>
      <c r="D875" s="61"/>
      <c r="E875" s="61"/>
      <c r="F875" s="61"/>
      <c r="G875" s="61"/>
      <c r="H875" s="61"/>
      <c r="I875" s="61"/>
      <c r="J875" s="61"/>
      <c r="K875" s="61"/>
      <c r="L875" s="61"/>
      <c r="M875" s="61"/>
      <c r="N875" s="61"/>
      <c r="O875" s="61"/>
      <c r="P875" s="61"/>
      <c r="Q875" s="61"/>
      <c r="R875" s="61"/>
      <c r="S875" s="61"/>
      <c r="T875" s="61"/>
      <c r="U875" s="61"/>
    </row>
    <row r="876" spans="2:21" ht="15.75" customHeight="1" x14ac:dyDescent="0.2">
      <c r="B876" s="61"/>
      <c r="C876" s="60"/>
      <c r="D876" s="61"/>
      <c r="E876" s="61"/>
      <c r="F876" s="61"/>
      <c r="G876" s="61"/>
      <c r="H876" s="61"/>
      <c r="I876" s="61"/>
      <c r="J876" s="61"/>
      <c r="K876" s="61"/>
      <c r="L876" s="61"/>
      <c r="M876" s="61"/>
      <c r="N876" s="61"/>
      <c r="O876" s="61"/>
      <c r="P876" s="61"/>
      <c r="Q876" s="61"/>
      <c r="R876" s="61"/>
      <c r="S876" s="61"/>
      <c r="T876" s="61"/>
      <c r="U876" s="61"/>
    </row>
    <row r="877" spans="2:21" ht="15.75" customHeight="1" x14ac:dyDescent="0.2">
      <c r="B877" s="61"/>
      <c r="C877" s="60"/>
      <c r="D877" s="61"/>
      <c r="E877" s="61"/>
      <c r="F877" s="61"/>
      <c r="G877" s="61"/>
      <c r="H877" s="61"/>
      <c r="I877" s="61"/>
      <c r="J877" s="61"/>
      <c r="K877" s="61"/>
      <c r="L877" s="61"/>
      <c r="M877" s="61"/>
      <c r="N877" s="61"/>
      <c r="O877" s="61"/>
      <c r="P877" s="61"/>
      <c r="Q877" s="61"/>
      <c r="R877" s="61"/>
      <c r="S877" s="61"/>
      <c r="T877" s="61"/>
      <c r="U877" s="61"/>
    </row>
    <row r="878" spans="2:21" ht="15.75" customHeight="1" x14ac:dyDescent="0.2">
      <c r="B878" s="61"/>
      <c r="C878" s="60"/>
      <c r="D878" s="61"/>
      <c r="E878" s="61"/>
      <c r="F878" s="61"/>
      <c r="G878" s="61"/>
      <c r="H878" s="61"/>
      <c r="I878" s="61"/>
      <c r="J878" s="61"/>
      <c r="K878" s="61"/>
      <c r="L878" s="61"/>
      <c r="M878" s="61"/>
      <c r="N878" s="61"/>
      <c r="O878" s="61"/>
      <c r="P878" s="61"/>
      <c r="Q878" s="61"/>
      <c r="R878" s="61"/>
      <c r="S878" s="61"/>
      <c r="T878" s="61"/>
      <c r="U878" s="61"/>
    </row>
    <row r="879" spans="2:21" ht="15.75" customHeight="1" x14ac:dyDescent="0.2">
      <c r="B879" s="61"/>
      <c r="C879" s="60"/>
      <c r="D879" s="61"/>
      <c r="E879" s="61"/>
      <c r="F879" s="61"/>
      <c r="G879" s="61"/>
      <c r="H879" s="61"/>
      <c r="I879" s="61"/>
      <c r="J879" s="61"/>
      <c r="K879" s="61"/>
      <c r="L879" s="61"/>
      <c r="M879" s="61"/>
      <c r="N879" s="61"/>
      <c r="O879" s="61"/>
      <c r="P879" s="61"/>
      <c r="Q879" s="61"/>
      <c r="R879" s="61"/>
      <c r="S879" s="61"/>
      <c r="T879" s="61"/>
      <c r="U879" s="61"/>
    </row>
    <row r="880" spans="2:21" ht="15.75" customHeight="1" x14ac:dyDescent="0.2">
      <c r="B880" s="61"/>
      <c r="C880" s="60"/>
      <c r="D880" s="61"/>
      <c r="E880" s="61"/>
      <c r="F880" s="61"/>
      <c r="G880" s="61"/>
      <c r="H880" s="61"/>
      <c r="I880" s="61"/>
      <c r="J880" s="61"/>
      <c r="K880" s="61"/>
      <c r="L880" s="61"/>
      <c r="M880" s="61"/>
      <c r="N880" s="61"/>
      <c r="O880" s="61"/>
      <c r="P880" s="61"/>
      <c r="Q880" s="61"/>
      <c r="R880" s="61"/>
      <c r="S880" s="61"/>
      <c r="T880" s="61"/>
      <c r="U880" s="61"/>
    </row>
    <row r="881" spans="2:21" ht="15.75" customHeight="1" x14ac:dyDescent="0.2">
      <c r="B881" s="61"/>
      <c r="C881" s="60"/>
      <c r="D881" s="61"/>
      <c r="E881" s="61"/>
      <c r="F881" s="61"/>
      <c r="G881" s="61"/>
      <c r="H881" s="61"/>
      <c r="I881" s="61"/>
      <c r="J881" s="61"/>
      <c r="K881" s="61"/>
      <c r="L881" s="61"/>
      <c r="M881" s="61"/>
      <c r="N881" s="61"/>
      <c r="O881" s="61"/>
      <c r="P881" s="61"/>
      <c r="Q881" s="61"/>
      <c r="R881" s="61"/>
      <c r="S881" s="61"/>
      <c r="T881" s="61"/>
      <c r="U881" s="61"/>
    </row>
    <row r="882" spans="2:21" ht="15.75" customHeight="1" x14ac:dyDescent="0.2">
      <c r="B882" s="61"/>
      <c r="C882" s="60"/>
      <c r="D882" s="61"/>
      <c r="E882" s="61"/>
      <c r="F882" s="61"/>
      <c r="G882" s="61"/>
      <c r="H882" s="61"/>
      <c r="I882" s="61"/>
      <c r="J882" s="61"/>
      <c r="K882" s="61"/>
      <c r="L882" s="61"/>
      <c r="M882" s="61"/>
      <c r="N882" s="61"/>
      <c r="O882" s="61"/>
      <c r="P882" s="61"/>
      <c r="Q882" s="61"/>
      <c r="R882" s="61"/>
      <c r="S882" s="61"/>
      <c r="T882" s="61"/>
      <c r="U882" s="61"/>
    </row>
    <row r="883" spans="2:21" ht="15.75" customHeight="1" x14ac:dyDescent="0.2">
      <c r="B883" s="61"/>
      <c r="C883" s="60"/>
      <c r="D883" s="61"/>
      <c r="E883" s="61"/>
      <c r="F883" s="61"/>
      <c r="G883" s="61"/>
      <c r="H883" s="61"/>
      <c r="I883" s="61"/>
      <c r="J883" s="61"/>
      <c r="K883" s="61"/>
      <c r="L883" s="61"/>
      <c r="M883" s="61"/>
      <c r="N883" s="61"/>
      <c r="O883" s="61"/>
      <c r="P883" s="61"/>
      <c r="Q883" s="61"/>
      <c r="R883" s="61"/>
      <c r="S883" s="61"/>
      <c r="T883" s="61"/>
      <c r="U883" s="61"/>
    </row>
    <row r="884" spans="2:21" ht="15.75" customHeight="1" x14ac:dyDescent="0.2">
      <c r="B884" s="61"/>
      <c r="C884" s="60"/>
      <c r="D884" s="61"/>
      <c r="E884" s="61"/>
      <c r="F884" s="61"/>
      <c r="G884" s="61"/>
      <c r="H884" s="61"/>
      <c r="I884" s="61"/>
      <c r="J884" s="61"/>
      <c r="K884" s="61"/>
      <c r="L884" s="61"/>
      <c r="M884" s="61"/>
      <c r="N884" s="61"/>
      <c r="O884" s="61"/>
      <c r="P884" s="61"/>
      <c r="Q884" s="61"/>
      <c r="R884" s="61"/>
      <c r="S884" s="61"/>
      <c r="T884" s="61"/>
      <c r="U884" s="61"/>
    </row>
    <row r="885" spans="2:21" ht="15.75" customHeight="1" x14ac:dyDescent="0.2">
      <c r="B885" s="61"/>
      <c r="C885" s="60"/>
      <c r="D885" s="61"/>
      <c r="E885" s="61"/>
      <c r="F885" s="61"/>
      <c r="G885" s="61"/>
      <c r="H885" s="61"/>
      <c r="I885" s="61"/>
      <c r="J885" s="61"/>
      <c r="K885" s="61"/>
      <c r="L885" s="61"/>
      <c r="M885" s="61"/>
      <c r="N885" s="61"/>
      <c r="O885" s="61"/>
      <c r="P885" s="61"/>
      <c r="Q885" s="61"/>
      <c r="R885" s="61"/>
      <c r="S885" s="61"/>
      <c r="T885" s="61"/>
      <c r="U885" s="61"/>
    </row>
    <row r="886" spans="2:21" ht="15.75" customHeight="1" x14ac:dyDescent="0.2">
      <c r="B886" s="61"/>
      <c r="C886" s="60"/>
      <c r="D886" s="61"/>
      <c r="E886" s="61"/>
      <c r="F886" s="61"/>
      <c r="G886" s="61"/>
      <c r="H886" s="61"/>
      <c r="I886" s="61"/>
      <c r="J886" s="61"/>
      <c r="K886" s="61"/>
      <c r="L886" s="61"/>
      <c r="M886" s="61"/>
      <c r="N886" s="61"/>
      <c r="O886" s="61"/>
      <c r="P886" s="61"/>
      <c r="Q886" s="61"/>
      <c r="R886" s="61"/>
      <c r="S886" s="61"/>
      <c r="T886" s="61"/>
      <c r="U886" s="61"/>
    </row>
    <row r="887" spans="2:21" ht="15.75" customHeight="1" x14ac:dyDescent="0.2">
      <c r="B887" s="61"/>
      <c r="C887" s="60"/>
      <c r="D887" s="61"/>
      <c r="E887" s="61"/>
      <c r="F887" s="61"/>
      <c r="G887" s="61"/>
      <c r="H887" s="61"/>
      <c r="I887" s="61"/>
      <c r="J887" s="61"/>
      <c r="K887" s="61"/>
      <c r="L887" s="61"/>
      <c r="M887" s="61"/>
      <c r="N887" s="61"/>
      <c r="O887" s="61"/>
      <c r="P887" s="61"/>
      <c r="Q887" s="61"/>
      <c r="R887" s="61"/>
      <c r="S887" s="61"/>
      <c r="T887" s="61"/>
      <c r="U887" s="61"/>
    </row>
    <row r="888" spans="2:21" ht="15.75" customHeight="1" x14ac:dyDescent="0.2">
      <c r="B888" s="61"/>
      <c r="C888" s="60"/>
      <c r="D888" s="61"/>
      <c r="E888" s="61"/>
      <c r="F888" s="61"/>
      <c r="G888" s="61"/>
      <c r="H888" s="61"/>
      <c r="I888" s="61"/>
      <c r="J888" s="61"/>
      <c r="K888" s="61"/>
      <c r="L888" s="61"/>
      <c r="M888" s="61"/>
      <c r="N888" s="61"/>
      <c r="O888" s="61"/>
      <c r="P888" s="61"/>
      <c r="Q888" s="61"/>
      <c r="R888" s="61"/>
      <c r="S888" s="61"/>
      <c r="T888" s="61"/>
      <c r="U888" s="61"/>
    </row>
    <row r="889" spans="2:21" ht="15.75" customHeight="1" x14ac:dyDescent="0.2">
      <c r="B889" s="61"/>
      <c r="C889" s="60"/>
      <c r="D889" s="61"/>
      <c r="E889" s="61"/>
      <c r="F889" s="61"/>
      <c r="G889" s="61"/>
      <c r="H889" s="61"/>
      <c r="I889" s="61"/>
      <c r="J889" s="61"/>
      <c r="K889" s="61"/>
      <c r="L889" s="61"/>
      <c r="M889" s="61"/>
      <c r="N889" s="61"/>
      <c r="O889" s="61"/>
      <c r="P889" s="61"/>
      <c r="Q889" s="61"/>
      <c r="R889" s="61"/>
      <c r="S889" s="61"/>
      <c r="T889" s="61"/>
      <c r="U889" s="61"/>
    </row>
    <row r="890" spans="2:21" ht="15.75" customHeight="1" x14ac:dyDescent="0.2">
      <c r="B890" s="61"/>
      <c r="C890" s="60"/>
      <c r="D890" s="61"/>
      <c r="E890" s="61"/>
      <c r="F890" s="61"/>
      <c r="G890" s="61"/>
      <c r="H890" s="61"/>
      <c r="I890" s="61"/>
      <c r="J890" s="61"/>
      <c r="K890" s="61"/>
      <c r="L890" s="61"/>
      <c r="M890" s="61"/>
      <c r="N890" s="61"/>
      <c r="O890" s="61"/>
      <c r="P890" s="61"/>
      <c r="Q890" s="61"/>
      <c r="R890" s="61"/>
      <c r="S890" s="61"/>
      <c r="T890" s="61"/>
      <c r="U890" s="61"/>
    </row>
    <row r="891" spans="2:21" ht="15.75" customHeight="1" x14ac:dyDescent="0.2">
      <c r="B891" s="61"/>
      <c r="C891" s="60"/>
      <c r="D891" s="61"/>
      <c r="E891" s="61"/>
      <c r="F891" s="61"/>
      <c r="G891" s="61"/>
      <c r="H891" s="61"/>
      <c r="I891" s="61"/>
      <c r="J891" s="61"/>
      <c r="K891" s="61"/>
      <c r="L891" s="61"/>
      <c r="M891" s="61"/>
      <c r="N891" s="61"/>
      <c r="O891" s="61"/>
      <c r="P891" s="61"/>
      <c r="Q891" s="61"/>
      <c r="R891" s="61"/>
      <c r="S891" s="61"/>
      <c r="T891" s="61"/>
      <c r="U891" s="61"/>
    </row>
    <row r="892" spans="2:21" ht="15.75" customHeight="1" x14ac:dyDescent="0.2">
      <c r="B892" s="61"/>
      <c r="C892" s="60"/>
      <c r="D892" s="61"/>
      <c r="E892" s="61"/>
      <c r="F892" s="61"/>
      <c r="G892" s="61"/>
      <c r="H892" s="61"/>
      <c r="I892" s="61"/>
      <c r="J892" s="61"/>
      <c r="K892" s="61"/>
      <c r="L892" s="61"/>
      <c r="M892" s="61"/>
      <c r="N892" s="61"/>
      <c r="O892" s="61"/>
      <c r="P892" s="61"/>
      <c r="Q892" s="61"/>
      <c r="R892" s="61"/>
      <c r="S892" s="61"/>
      <c r="T892" s="61"/>
      <c r="U892" s="61"/>
    </row>
    <row r="893" spans="2:21" ht="15.75" customHeight="1" x14ac:dyDescent="0.2">
      <c r="B893" s="61"/>
      <c r="C893" s="60"/>
      <c r="D893" s="61"/>
      <c r="E893" s="61"/>
      <c r="F893" s="61"/>
      <c r="G893" s="61"/>
      <c r="H893" s="61"/>
      <c r="I893" s="61"/>
      <c r="J893" s="61"/>
      <c r="K893" s="61"/>
      <c r="L893" s="61"/>
      <c r="M893" s="61"/>
      <c r="N893" s="61"/>
      <c r="O893" s="61"/>
      <c r="P893" s="61"/>
      <c r="Q893" s="61"/>
      <c r="R893" s="61"/>
      <c r="S893" s="61"/>
      <c r="T893" s="61"/>
      <c r="U893" s="61"/>
    </row>
    <row r="894" spans="2:21" ht="15.75" customHeight="1" x14ac:dyDescent="0.2">
      <c r="B894" s="61"/>
      <c r="C894" s="60"/>
      <c r="D894" s="61"/>
      <c r="E894" s="61"/>
      <c r="F894" s="61"/>
      <c r="G894" s="61"/>
      <c r="H894" s="61"/>
      <c r="I894" s="61"/>
      <c r="J894" s="61"/>
      <c r="K894" s="61"/>
      <c r="L894" s="61"/>
      <c r="M894" s="61"/>
      <c r="N894" s="61"/>
      <c r="O894" s="61"/>
      <c r="P894" s="61"/>
      <c r="Q894" s="61"/>
      <c r="R894" s="61"/>
      <c r="S894" s="61"/>
      <c r="T894" s="61"/>
      <c r="U894" s="61"/>
    </row>
    <row r="895" spans="2:21" ht="15.75" customHeight="1" x14ac:dyDescent="0.2">
      <c r="B895" s="61"/>
      <c r="C895" s="60"/>
      <c r="D895" s="61"/>
      <c r="E895" s="61"/>
      <c r="F895" s="61"/>
      <c r="G895" s="61"/>
      <c r="H895" s="61"/>
      <c r="I895" s="61"/>
      <c r="J895" s="61"/>
      <c r="K895" s="61"/>
      <c r="L895" s="61"/>
      <c r="M895" s="61"/>
      <c r="N895" s="61"/>
      <c r="O895" s="61"/>
      <c r="P895" s="61"/>
      <c r="Q895" s="61"/>
      <c r="R895" s="61"/>
      <c r="S895" s="61"/>
      <c r="T895" s="61"/>
      <c r="U895" s="61"/>
    </row>
    <row r="896" spans="2:21" ht="15.75" customHeight="1" x14ac:dyDescent="0.2">
      <c r="B896" s="61"/>
      <c r="C896" s="60"/>
      <c r="D896" s="61"/>
      <c r="E896" s="61"/>
      <c r="F896" s="61"/>
      <c r="G896" s="61"/>
      <c r="H896" s="61"/>
      <c r="I896" s="61"/>
      <c r="J896" s="61"/>
      <c r="K896" s="61"/>
      <c r="L896" s="61"/>
      <c r="M896" s="61"/>
      <c r="N896" s="61"/>
      <c r="O896" s="61"/>
      <c r="P896" s="61"/>
      <c r="Q896" s="61"/>
      <c r="R896" s="61"/>
      <c r="S896" s="61"/>
      <c r="T896" s="61"/>
      <c r="U896" s="61"/>
    </row>
    <row r="897" spans="2:21" ht="15.75" customHeight="1" x14ac:dyDescent="0.2">
      <c r="B897" s="61"/>
      <c r="C897" s="60"/>
      <c r="D897" s="61"/>
      <c r="E897" s="61"/>
      <c r="F897" s="61"/>
      <c r="G897" s="61"/>
      <c r="H897" s="61"/>
      <c r="I897" s="61"/>
      <c r="J897" s="61"/>
      <c r="K897" s="61"/>
      <c r="L897" s="61"/>
      <c r="M897" s="61"/>
      <c r="N897" s="61"/>
      <c r="O897" s="61"/>
      <c r="P897" s="61"/>
      <c r="Q897" s="61"/>
      <c r="R897" s="61"/>
      <c r="S897" s="61"/>
      <c r="T897" s="61"/>
      <c r="U897" s="61"/>
    </row>
    <row r="898" spans="2:21" ht="15.75" customHeight="1" x14ac:dyDescent="0.2">
      <c r="B898" s="61"/>
      <c r="C898" s="60"/>
      <c r="D898" s="61"/>
      <c r="E898" s="61"/>
      <c r="F898" s="61"/>
      <c r="G898" s="61"/>
      <c r="H898" s="61"/>
      <c r="I898" s="61"/>
      <c r="J898" s="61"/>
      <c r="K898" s="61"/>
      <c r="L898" s="61"/>
      <c r="M898" s="61"/>
      <c r="N898" s="61"/>
      <c r="O898" s="61"/>
      <c r="P898" s="61"/>
      <c r="Q898" s="61"/>
      <c r="R898" s="61"/>
      <c r="S898" s="61"/>
      <c r="T898" s="61"/>
      <c r="U898" s="61"/>
    </row>
    <row r="899" spans="2:21" ht="15.75" customHeight="1" x14ac:dyDescent="0.2">
      <c r="B899" s="61"/>
      <c r="C899" s="60"/>
      <c r="D899" s="61"/>
      <c r="E899" s="61"/>
      <c r="F899" s="61"/>
      <c r="G899" s="61"/>
      <c r="H899" s="61"/>
      <c r="I899" s="61"/>
      <c r="J899" s="61"/>
      <c r="K899" s="61"/>
      <c r="L899" s="61"/>
      <c r="M899" s="61"/>
      <c r="N899" s="61"/>
      <c r="O899" s="61"/>
      <c r="P899" s="61"/>
      <c r="Q899" s="61"/>
      <c r="R899" s="61"/>
      <c r="S899" s="61"/>
      <c r="T899" s="61"/>
      <c r="U899" s="61"/>
    </row>
    <row r="900" spans="2:21" ht="15.75" customHeight="1" x14ac:dyDescent="0.2">
      <c r="B900" s="61"/>
      <c r="C900" s="60"/>
      <c r="D900" s="61"/>
      <c r="E900" s="61"/>
      <c r="F900" s="61"/>
      <c r="G900" s="61"/>
      <c r="H900" s="61"/>
      <c r="I900" s="61"/>
      <c r="J900" s="61"/>
      <c r="K900" s="61"/>
      <c r="L900" s="61"/>
      <c r="M900" s="61"/>
      <c r="N900" s="61"/>
      <c r="O900" s="61"/>
      <c r="P900" s="61"/>
      <c r="Q900" s="61"/>
      <c r="R900" s="61"/>
      <c r="S900" s="61"/>
      <c r="T900" s="61"/>
      <c r="U900" s="61"/>
    </row>
    <row r="901" spans="2:21" ht="15.75" customHeight="1" x14ac:dyDescent="0.2">
      <c r="B901" s="61"/>
      <c r="C901" s="60"/>
      <c r="D901" s="61"/>
      <c r="E901" s="61"/>
      <c r="F901" s="61"/>
      <c r="G901" s="61"/>
      <c r="H901" s="61"/>
      <c r="I901" s="61"/>
      <c r="J901" s="61"/>
      <c r="K901" s="61"/>
      <c r="L901" s="61"/>
      <c r="M901" s="61"/>
      <c r="N901" s="61"/>
      <c r="O901" s="61"/>
      <c r="P901" s="61"/>
      <c r="Q901" s="61"/>
      <c r="R901" s="61"/>
      <c r="S901" s="61"/>
      <c r="T901" s="61"/>
      <c r="U901" s="61"/>
    </row>
    <row r="902" spans="2:21" ht="15.75" customHeight="1" x14ac:dyDescent="0.2">
      <c r="B902" s="61"/>
      <c r="C902" s="60"/>
      <c r="D902" s="61"/>
      <c r="E902" s="61"/>
      <c r="F902" s="61"/>
      <c r="G902" s="61"/>
      <c r="H902" s="61"/>
      <c r="I902" s="61"/>
      <c r="J902" s="61"/>
      <c r="K902" s="61"/>
      <c r="L902" s="61"/>
      <c r="M902" s="61"/>
      <c r="N902" s="61"/>
      <c r="O902" s="61"/>
      <c r="P902" s="61"/>
      <c r="Q902" s="61"/>
      <c r="R902" s="61"/>
      <c r="S902" s="61"/>
      <c r="T902" s="61"/>
      <c r="U902" s="61"/>
    </row>
    <row r="903" spans="2:21" ht="15.75" customHeight="1" x14ac:dyDescent="0.2">
      <c r="B903" s="61"/>
      <c r="C903" s="60"/>
      <c r="D903" s="61"/>
      <c r="E903" s="61"/>
      <c r="F903" s="61"/>
      <c r="G903" s="61"/>
      <c r="H903" s="61"/>
      <c r="I903" s="61"/>
      <c r="J903" s="61"/>
      <c r="K903" s="61"/>
      <c r="L903" s="61"/>
      <c r="M903" s="61"/>
      <c r="N903" s="61"/>
      <c r="O903" s="61"/>
      <c r="P903" s="61"/>
      <c r="Q903" s="61"/>
      <c r="R903" s="61"/>
      <c r="S903" s="61"/>
      <c r="T903" s="61"/>
      <c r="U903" s="61"/>
    </row>
    <row r="904" spans="2:21" ht="15.75" customHeight="1" x14ac:dyDescent="0.2">
      <c r="B904" s="61"/>
      <c r="C904" s="60"/>
      <c r="D904" s="61"/>
      <c r="E904" s="61"/>
      <c r="F904" s="61"/>
      <c r="G904" s="61"/>
      <c r="H904" s="61"/>
      <c r="I904" s="61"/>
      <c r="J904" s="61"/>
      <c r="K904" s="61"/>
      <c r="L904" s="61"/>
      <c r="M904" s="61"/>
      <c r="N904" s="61"/>
      <c r="O904" s="61"/>
      <c r="P904" s="61"/>
      <c r="Q904" s="61"/>
      <c r="R904" s="61"/>
      <c r="S904" s="61"/>
      <c r="T904" s="61"/>
      <c r="U904" s="61"/>
    </row>
    <row r="905" spans="2:21" ht="15.75" customHeight="1" x14ac:dyDescent="0.2">
      <c r="B905" s="61"/>
      <c r="C905" s="60"/>
      <c r="D905" s="61"/>
      <c r="E905" s="61"/>
      <c r="F905" s="61"/>
      <c r="G905" s="61"/>
      <c r="H905" s="61"/>
      <c r="I905" s="61"/>
      <c r="J905" s="61"/>
      <c r="K905" s="61"/>
      <c r="L905" s="61"/>
      <c r="M905" s="61"/>
      <c r="N905" s="61"/>
      <c r="O905" s="61"/>
      <c r="P905" s="61"/>
      <c r="Q905" s="61"/>
      <c r="R905" s="61"/>
      <c r="S905" s="61"/>
      <c r="T905" s="61"/>
      <c r="U905" s="61"/>
    </row>
    <row r="906" spans="2:21" ht="15.75" customHeight="1" x14ac:dyDescent="0.2">
      <c r="B906" s="61"/>
      <c r="C906" s="60"/>
      <c r="D906" s="61"/>
      <c r="E906" s="61"/>
      <c r="F906" s="61"/>
      <c r="G906" s="61"/>
      <c r="H906" s="61"/>
      <c r="I906" s="61"/>
      <c r="J906" s="61"/>
      <c r="K906" s="61"/>
      <c r="L906" s="61"/>
      <c r="M906" s="61"/>
      <c r="N906" s="61"/>
      <c r="O906" s="61"/>
      <c r="P906" s="61"/>
      <c r="Q906" s="61"/>
      <c r="R906" s="61"/>
      <c r="S906" s="61"/>
      <c r="T906" s="61"/>
      <c r="U906" s="61"/>
    </row>
    <row r="907" spans="2:21" ht="15.75" customHeight="1" x14ac:dyDescent="0.2">
      <c r="B907" s="61"/>
      <c r="C907" s="60"/>
      <c r="D907" s="61"/>
      <c r="E907" s="61"/>
      <c r="F907" s="61"/>
      <c r="G907" s="61"/>
      <c r="H907" s="61"/>
      <c r="I907" s="61"/>
      <c r="J907" s="61"/>
      <c r="K907" s="61"/>
      <c r="L907" s="61"/>
      <c r="M907" s="61"/>
      <c r="N907" s="61"/>
      <c r="O907" s="61"/>
      <c r="P907" s="61"/>
      <c r="Q907" s="61"/>
      <c r="R907" s="61"/>
      <c r="S907" s="61"/>
      <c r="T907" s="61"/>
      <c r="U907" s="61"/>
    </row>
    <row r="908" spans="2:21" ht="15.75" customHeight="1" x14ac:dyDescent="0.2">
      <c r="B908" s="61"/>
      <c r="C908" s="60"/>
      <c r="D908" s="61"/>
      <c r="E908" s="61"/>
      <c r="F908" s="61"/>
      <c r="G908" s="61"/>
      <c r="H908" s="61"/>
      <c r="I908" s="61"/>
      <c r="J908" s="61"/>
      <c r="K908" s="61"/>
      <c r="L908" s="61"/>
      <c r="M908" s="61"/>
      <c r="N908" s="61"/>
      <c r="O908" s="61"/>
      <c r="P908" s="61"/>
      <c r="Q908" s="61"/>
      <c r="R908" s="61"/>
      <c r="S908" s="61"/>
      <c r="T908" s="61"/>
      <c r="U908" s="61"/>
    </row>
    <row r="909" spans="2:21" ht="15.75" customHeight="1" x14ac:dyDescent="0.2">
      <c r="B909" s="61"/>
      <c r="C909" s="60"/>
      <c r="D909" s="61"/>
      <c r="E909" s="61"/>
      <c r="F909" s="61"/>
      <c r="G909" s="61"/>
      <c r="H909" s="61"/>
      <c r="I909" s="61"/>
      <c r="J909" s="61"/>
      <c r="K909" s="61"/>
      <c r="L909" s="61"/>
      <c r="M909" s="61"/>
      <c r="N909" s="61"/>
      <c r="O909" s="61"/>
      <c r="P909" s="61"/>
      <c r="Q909" s="61"/>
      <c r="R909" s="61"/>
      <c r="S909" s="61"/>
      <c r="T909" s="61"/>
      <c r="U909" s="61"/>
    </row>
    <row r="910" spans="2:21" ht="15.75" customHeight="1" x14ac:dyDescent="0.2">
      <c r="B910" s="61"/>
      <c r="C910" s="60"/>
      <c r="D910" s="61"/>
      <c r="E910" s="61"/>
      <c r="F910" s="61"/>
      <c r="G910" s="61"/>
      <c r="H910" s="61"/>
      <c r="I910" s="61"/>
      <c r="J910" s="61"/>
      <c r="K910" s="61"/>
      <c r="L910" s="61"/>
      <c r="M910" s="61"/>
      <c r="N910" s="61"/>
      <c r="O910" s="61"/>
      <c r="P910" s="61"/>
      <c r="Q910" s="61"/>
      <c r="R910" s="61"/>
      <c r="S910" s="61"/>
      <c r="T910" s="61"/>
      <c r="U910" s="61"/>
    </row>
    <row r="911" spans="2:21" ht="15.75" customHeight="1" x14ac:dyDescent="0.2">
      <c r="B911" s="61"/>
      <c r="C911" s="60"/>
      <c r="D911" s="61"/>
      <c r="E911" s="61"/>
      <c r="F911" s="61"/>
      <c r="G911" s="61"/>
      <c r="H911" s="61"/>
      <c r="I911" s="61"/>
      <c r="J911" s="61"/>
      <c r="K911" s="61"/>
      <c r="L911" s="61"/>
      <c r="M911" s="61"/>
      <c r="N911" s="61"/>
      <c r="O911" s="61"/>
      <c r="P911" s="61"/>
      <c r="Q911" s="61"/>
      <c r="R911" s="61"/>
      <c r="S911" s="61"/>
      <c r="T911" s="61"/>
      <c r="U911" s="61"/>
    </row>
    <row r="912" spans="2:21" ht="15.75" customHeight="1" x14ac:dyDescent="0.2">
      <c r="B912" s="61"/>
      <c r="C912" s="60"/>
      <c r="D912" s="61"/>
      <c r="E912" s="61"/>
      <c r="F912" s="61"/>
      <c r="G912" s="61"/>
      <c r="H912" s="61"/>
      <c r="I912" s="61"/>
      <c r="J912" s="61"/>
      <c r="K912" s="61"/>
      <c r="L912" s="61"/>
      <c r="M912" s="61"/>
      <c r="N912" s="61"/>
      <c r="O912" s="61"/>
      <c r="P912" s="61"/>
      <c r="Q912" s="61"/>
      <c r="R912" s="61"/>
      <c r="S912" s="61"/>
      <c r="T912" s="61"/>
      <c r="U912" s="61"/>
    </row>
    <row r="913" spans="2:21" ht="15.75" customHeight="1" x14ac:dyDescent="0.2">
      <c r="B913" s="61"/>
      <c r="C913" s="60"/>
      <c r="D913" s="61"/>
      <c r="E913" s="61"/>
      <c r="F913" s="61"/>
      <c r="G913" s="61"/>
      <c r="H913" s="61"/>
      <c r="I913" s="61"/>
      <c r="J913" s="61"/>
      <c r="K913" s="61"/>
      <c r="L913" s="61"/>
      <c r="M913" s="61"/>
      <c r="N913" s="61"/>
      <c r="O913" s="61"/>
      <c r="P913" s="61"/>
      <c r="Q913" s="61"/>
      <c r="R913" s="61"/>
      <c r="S913" s="61"/>
      <c r="T913" s="61"/>
      <c r="U913" s="61"/>
    </row>
    <row r="914" spans="2:21" ht="15.75" customHeight="1" x14ac:dyDescent="0.2">
      <c r="B914" s="61"/>
      <c r="C914" s="60"/>
      <c r="D914" s="61"/>
      <c r="E914" s="61"/>
      <c r="F914" s="61"/>
      <c r="G914" s="61"/>
      <c r="H914" s="61"/>
      <c r="I914" s="61"/>
      <c r="J914" s="61"/>
      <c r="K914" s="61"/>
      <c r="L914" s="61"/>
      <c r="M914" s="61"/>
      <c r="N914" s="61"/>
      <c r="O914" s="61"/>
      <c r="P914" s="61"/>
      <c r="Q914" s="61"/>
      <c r="R914" s="61"/>
      <c r="S914" s="61"/>
      <c r="T914" s="61"/>
      <c r="U914" s="61"/>
    </row>
    <row r="915" spans="2:21" ht="15.75" customHeight="1" x14ac:dyDescent="0.2">
      <c r="B915" s="61"/>
      <c r="C915" s="60"/>
      <c r="D915" s="61"/>
      <c r="E915" s="61"/>
      <c r="F915" s="61"/>
      <c r="G915" s="61"/>
      <c r="H915" s="61"/>
      <c r="I915" s="61"/>
      <c r="J915" s="61"/>
      <c r="K915" s="61"/>
      <c r="L915" s="61"/>
      <c r="M915" s="61"/>
      <c r="N915" s="61"/>
      <c r="O915" s="61"/>
      <c r="P915" s="61"/>
      <c r="Q915" s="61"/>
      <c r="R915" s="61"/>
      <c r="S915" s="61"/>
      <c r="T915" s="61"/>
      <c r="U915" s="61"/>
    </row>
    <row r="916" spans="2:21" ht="15.75" customHeight="1" x14ac:dyDescent="0.2">
      <c r="B916" s="61"/>
      <c r="C916" s="60"/>
      <c r="D916" s="61"/>
      <c r="E916" s="61"/>
      <c r="F916" s="61"/>
      <c r="G916" s="61"/>
      <c r="H916" s="61"/>
      <c r="I916" s="61"/>
      <c r="J916" s="61"/>
      <c r="K916" s="61"/>
      <c r="L916" s="61"/>
      <c r="M916" s="61"/>
      <c r="N916" s="61"/>
      <c r="O916" s="61"/>
      <c r="P916" s="61"/>
      <c r="Q916" s="61"/>
      <c r="R916" s="61"/>
      <c r="S916" s="61"/>
      <c r="T916" s="61"/>
      <c r="U916" s="61"/>
    </row>
    <row r="917" spans="2:21" ht="15.75" customHeight="1" x14ac:dyDescent="0.2">
      <c r="B917" s="61"/>
      <c r="C917" s="60"/>
      <c r="D917" s="61"/>
      <c r="E917" s="61"/>
      <c r="F917" s="61"/>
      <c r="G917" s="61"/>
      <c r="H917" s="61"/>
      <c r="I917" s="61"/>
      <c r="J917" s="61"/>
      <c r="K917" s="61"/>
      <c r="L917" s="61"/>
      <c r="M917" s="61"/>
      <c r="N917" s="61"/>
      <c r="O917" s="61"/>
      <c r="P917" s="61"/>
      <c r="Q917" s="61"/>
      <c r="R917" s="61"/>
      <c r="S917" s="61"/>
      <c r="T917" s="61"/>
      <c r="U917" s="61"/>
    </row>
    <row r="918" spans="2:21" ht="15.75" customHeight="1" x14ac:dyDescent="0.2">
      <c r="B918" s="61"/>
      <c r="C918" s="60"/>
      <c r="D918" s="61"/>
      <c r="E918" s="61"/>
      <c r="F918" s="61"/>
      <c r="G918" s="61"/>
      <c r="H918" s="61"/>
      <c r="I918" s="61"/>
      <c r="J918" s="61"/>
      <c r="K918" s="61"/>
      <c r="L918" s="61"/>
      <c r="M918" s="61"/>
      <c r="N918" s="61"/>
      <c r="O918" s="61"/>
      <c r="P918" s="61"/>
      <c r="Q918" s="61"/>
      <c r="R918" s="61"/>
      <c r="S918" s="61"/>
      <c r="T918" s="61"/>
      <c r="U918" s="61"/>
    </row>
    <row r="919" spans="2:21" ht="15.75" customHeight="1" x14ac:dyDescent="0.2">
      <c r="B919" s="61"/>
      <c r="C919" s="60"/>
      <c r="D919" s="61"/>
      <c r="E919" s="61"/>
      <c r="F919" s="61"/>
      <c r="G919" s="61"/>
      <c r="H919" s="61"/>
      <c r="I919" s="61"/>
      <c r="J919" s="61"/>
      <c r="K919" s="61"/>
      <c r="L919" s="61"/>
      <c r="M919" s="61"/>
      <c r="N919" s="61"/>
      <c r="O919" s="61"/>
      <c r="P919" s="61"/>
      <c r="Q919" s="61"/>
      <c r="R919" s="61"/>
      <c r="S919" s="61"/>
      <c r="T919" s="61"/>
      <c r="U919" s="61"/>
    </row>
    <row r="920" spans="2:21" ht="15.75" customHeight="1" x14ac:dyDescent="0.2">
      <c r="B920" s="61"/>
      <c r="C920" s="60"/>
      <c r="D920" s="61"/>
      <c r="E920" s="61"/>
      <c r="F920" s="61"/>
      <c r="G920" s="61"/>
      <c r="H920" s="61"/>
      <c r="I920" s="61"/>
      <c r="J920" s="61"/>
      <c r="K920" s="61"/>
      <c r="L920" s="61"/>
      <c r="M920" s="61"/>
      <c r="N920" s="61"/>
      <c r="O920" s="61"/>
      <c r="P920" s="61"/>
      <c r="Q920" s="61"/>
      <c r="R920" s="61"/>
      <c r="S920" s="61"/>
      <c r="T920" s="61"/>
      <c r="U920" s="61"/>
    </row>
    <row r="921" spans="2:21" ht="15.75" customHeight="1" x14ac:dyDescent="0.2">
      <c r="B921" s="61"/>
      <c r="C921" s="60"/>
      <c r="D921" s="61"/>
      <c r="E921" s="61"/>
      <c r="F921" s="61"/>
      <c r="G921" s="61"/>
      <c r="H921" s="61"/>
      <c r="I921" s="61"/>
      <c r="J921" s="61"/>
      <c r="K921" s="61"/>
      <c r="L921" s="61"/>
      <c r="M921" s="61"/>
      <c r="N921" s="61"/>
      <c r="O921" s="61"/>
      <c r="P921" s="61"/>
      <c r="Q921" s="61"/>
      <c r="R921" s="61"/>
      <c r="S921" s="61"/>
      <c r="T921" s="61"/>
      <c r="U921" s="61"/>
    </row>
    <row r="922" spans="2:21" ht="15.75" customHeight="1" x14ac:dyDescent="0.2">
      <c r="B922" s="61"/>
      <c r="C922" s="60"/>
      <c r="D922" s="61"/>
      <c r="E922" s="61"/>
      <c r="F922" s="61"/>
      <c r="G922" s="61"/>
      <c r="H922" s="61"/>
      <c r="I922" s="61"/>
      <c r="J922" s="61"/>
      <c r="K922" s="61"/>
      <c r="L922" s="61"/>
      <c r="M922" s="61"/>
      <c r="N922" s="61"/>
      <c r="O922" s="61"/>
      <c r="P922" s="61"/>
      <c r="Q922" s="61"/>
      <c r="R922" s="61"/>
      <c r="S922" s="61"/>
      <c r="T922" s="61"/>
      <c r="U922" s="61"/>
    </row>
    <row r="923" spans="2:21" ht="15.75" customHeight="1" x14ac:dyDescent="0.2">
      <c r="B923" s="61"/>
      <c r="C923" s="60"/>
      <c r="D923" s="61"/>
      <c r="E923" s="61"/>
      <c r="F923" s="61"/>
      <c r="G923" s="61"/>
      <c r="H923" s="61"/>
      <c r="I923" s="61"/>
      <c r="J923" s="61"/>
      <c r="K923" s="61"/>
      <c r="L923" s="61"/>
      <c r="M923" s="61"/>
      <c r="N923" s="61"/>
      <c r="O923" s="61"/>
      <c r="P923" s="61"/>
      <c r="Q923" s="61"/>
      <c r="R923" s="61"/>
      <c r="S923" s="61"/>
      <c r="T923" s="61"/>
      <c r="U923" s="61"/>
    </row>
    <row r="924" spans="2:21" ht="15.75" customHeight="1" x14ac:dyDescent="0.2">
      <c r="B924" s="61"/>
      <c r="C924" s="60"/>
      <c r="D924" s="61"/>
      <c r="E924" s="61"/>
      <c r="F924" s="61"/>
      <c r="G924" s="61"/>
      <c r="H924" s="61"/>
      <c r="I924" s="61"/>
      <c r="J924" s="61"/>
      <c r="K924" s="61"/>
      <c r="L924" s="61"/>
      <c r="M924" s="61"/>
      <c r="N924" s="61"/>
      <c r="O924" s="61"/>
      <c r="P924" s="61"/>
      <c r="Q924" s="61"/>
      <c r="R924" s="61"/>
      <c r="S924" s="61"/>
      <c r="T924" s="61"/>
      <c r="U924" s="61"/>
    </row>
    <row r="925" spans="2:21" ht="15.75" customHeight="1" x14ac:dyDescent="0.2">
      <c r="B925" s="61"/>
      <c r="C925" s="60"/>
      <c r="D925" s="61"/>
      <c r="E925" s="61"/>
      <c r="F925" s="61"/>
      <c r="G925" s="61"/>
      <c r="H925" s="61"/>
      <c r="I925" s="61"/>
      <c r="J925" s="61"/>
      <c r="K925" s="61"/>
      <c r="L925" s="61"/>
      <c r="M925" s="61"/>
      <c r="N925" s="61"/>
      <c r="O925" s="61"/>
      <c r="P925" s="61"/>
      <c r="Q925" s="61"/>
      <c r="R925" s="61"/>
      <c r="S925" s="61"/>
      <c r="T925" s="61"/>
      <c r="U925" s="61"/>
    </row>
    <row r="926" spans="2:21" ht="15.75" customHeight="1" x14ac:dyDescent="0.2">
      <c r="B926" s="61"/>
      <c r="C926" s="60"/>
      <c r="D926" s="61"/>
      <c r="E926" s="61"/>
      <c r="F926" s="61"/>
      <c r="G926" s="61"/>
      <c r="H926" s="61"/>
      <c r="I926" s="61"/>
      <c r="J926" s="61"/>
      <c r="K926" s="61"/>
      <c r="L926" s="61"/>
      <c r="M926" s="61"/>
      <c r="N926" s="61"/>
      <c r="O926" s="61"/>
      <c r="P926" s="61"/>
      <c r="Q926" s="61"/>
      <c r="R926" s="61"/>
      <c r="S926" s="61"/>
      <c r="T926" s="61"/>
      <c r="U926" s="61"/>
    </row>
    <row r="927" spans="2:21" ht="15.75" customHeight="1" x14ac:dyDescent="0.2">
      <c r="B927" s="61"/>
      <c r="C927" s="60"/>
      <c r="D927" s="61"/>
      <c r="E927" s="61"/>
      <c r="F927" s="61"/>
      <c r="G927" s="61"/>
      <c r="H927" s="61"/>
      <c r="I927" s="61"/>
      <c r="J927" s="61"/>
      <c r="K927" s="61"/>
      <c r="L927" s="61"/>
      <c r="M927" s="61"/>
      <c r="N927" s="61"/>
      <c r="O927" s="61"/>
      <c r="P927" s="61"/>
      <c r="Q927" s="61"/>
      <c r="R927" s="61"/>
      <c r="S927" s="61"/>
      <c r="T927" s="61"/>
      <c r="U927" s="61"/>
    </row>
    <row r="928" spans="2:21" ht="15.75" customHeight="1" x14ac:dyDescent="0.2">
      <c r="B928" s="61"/>
      <c r="C928" s="60"/>
      <c r="D928" s="61"/>
      <c r="E928" s="61"/>
      <c r="F928" s="61"/>
      <c r="G928" s="61"/>
      <c r="H928" s="61"/>
      <c r="I928" s="61"/>
      <c r="J928" s="61"/>
      <c r="K928" s="61"/>
      <c r="L928" s="61"/>
      <c r="M928" s="61"/>
      <c r="N928" s="61"/>
      <c r="O928" s="61"/>
      <c r="P928" s="61"/>
      <c r="Q928" s="61"/>
      <c r="R928" s="61"/>
      <c r="S928" s="61"/>
      <c r="T928" s="61"/>
      <c r="U928" s="61"/>
    </row>
    <row r="929" spans="2:21" ht="15.75" customHeight="1" x14ac:dyDescent="0.2">
      <c r="B929" s="61"/>
      <c r="C929" s="60"/>
      <c r="D929" s="61"/>
      <c r="E929" s="61"/>
      <c r="F929" s="61"/>
      <c r="G929" s="61"/>
      <c r="H929" s="61"/>
      <c r="I929" s="61"/>
      <c r="J929" s="61"/>
      <c r="K929" s="61"/>
      <c r="L929" s="61"/>
      <c r="M929" s="61"/>
      <c r="N929" s="61"/>
      <c r="O929" s="61"/>
      <c r="P929" s="61"/>
      <c r="Q929" s="61"/>
      <c r="R929" s="61"/>
      <c r="S929" s="61"/>
      <c r="T929" s="61"/>
      <c r="U929" s="61"/>
    </row>
    <row r="930" spans="2:21" ht="15.75" customHeight="1" x14ac:dyDescent="0.2">
      <c r="B930" s="61"/>
      <c r="C930" s="60"/>
      <c r="D930" s="61"/>
      <c r="E930" s="61"/>
      <c r="F930" s="61"/>
      <c r="G930" s="61"/>
      <c r="H930" s="61"/>
      <c r="I930" s="61"/>
      <c r="J930" s="61"/>
      <c r="K930" s="61"/>
      <c r="L930" s="61"/>
      <c r="M930" s="61"/>
      <c r="N930" s="61"/>
      <c r="O930" s="61"/>
      <c r="P930" s="61"/>
      <c r="Q930" s="61"/>
      <c r="R930" s="61"/>
      <c r="S930" s="61"/>
      <c r="T930" s="61"/>
      <c r="U930" s="61"/>
    </row>
    <row r="931" spans="2:21" ht="15.75" customHeight="1" x14ac:dyDescent="0.2">
      <c r="B931" s="61"/>
      <c r="C931" s="60"/>
      <c r="D931" s="61"/>
      <c r="E931" s="61"/>
      <c r="F931" s="61"/>
      <c r="G931" s="61"/>
      <c r="H931" s="61"/>
      <c r="I931" s="61"/>
      <c r="J931" s="61"/>
      <c r="K931" s="61"/>
      <c r="L931" s="61"/>
      <c r="M931" s="61"/>
      <c r="N931" s="61"/>
      <c r="O931" s="61"/>
      <c r="P931" s="61"/>
      <c r="Q931" s="61"/>
      <c r="R931" s="61"/>
      <c r="S931" s="61"/>
      <c r="T931" s="61"/>
      <c r="U931" s="61"/>
    </row>
    <row r="932" spans="2:21" ht="15.75" customHeight="1" x14ac:dyDescent="0.2">
      <c r="B932" s="61"/>
      <c r="C932" s="60"/>
      <c r="D932" s="61"/>
      <c r="E932" s="61"/>
      <c r="F932" s="61"/>
      <c r="G932" s="61"/>
      <c r="H932" s="61"/>
      <c r="I932" s="61"/>
      <c r="J932" s="61"/>
      <c r="K932" s="61"/>
      <c r="L932" s="61"/>
      <c r="M932" s="61"/>
      <c r="N932" s="61"/>
      <c r="O932" s="61"/>
      <c r="P932" s="61"/>
      <c r="Q932" s="61"/>
      <c r="R932" s="61"/>
      <c r="S932" s="61"/>
      <c r="T932" s="61"/>
      <c r="U932" s="61"/>
    </row>
    <row r="933" spans="2:21" ht="15.75" customHeight="1" x14ac:dyDescent="0.2">
      <c r="B933" s="61"/>
      <c r="C933" s="60"/>
      <c r="D933" s="61"/>
      <c r="E933" s="61"/>
      <c r="F933" s="61"/>
      <c r="G933" s="61"/>
      <c r="H933" s="61"/>
      <c r="I933" s="61"/>
      <c r="J933" s="61"/>
      <c r="K933" s="61"/>
      <c r="L933" s="61"/>
      <c r="M933" s="61"/>
      <c r="N933" s="61"/>
      <c r="O933" s="61"/>
      <c r="P933" s="61"/>
      <c r="Q933" s="61"/>
      <c r="R933" s="61"/>
      <c r="S933" s="61"/>
      <c r="T933" s="61"/>
      <c r="U933" s="61"/>
    </row>
    <row r="934" spans="2:21" ht="15.75" customHeight="1" x14ac:dyDescent="0.2">
      <c r="B934" s="61"/>
      <c r="C934" s="60"/>
      <c r="D934" s="61"/>
      <c r="E934" s="61"/>
      <c r="F934" s="61"/>
      <c r="G934" s="61"/>
      <c r="H934" s="61"/>
      <c r="I934" s="61"/>
      <c r="J934" s="61"/>
      <c r="K934" s="61"/>
      <c r="L934" s="61"/>
      <c r="M934" s="61"/>
      <c r="N934" s="61"/>
      <c r="O934" s="61"/>
      <c r="P934" s="61"/>
      <c r="Q934" s="61"/>
      <c r="R934" s="61"/>
      <c r="S934" s="61"/>
      <c r="T934" s="61"/>
      <c r="U934" s="61"/>
    </row>
    <row r="935" spans="2:21" ht="15.75" customHeight="1" x14ac:dyDescent="0.2">
      <c r="B935" s="61"/>
      <c r="C935" s="60"/>
      <c r="D935" s="61"/>
      <c r="E935" s="61"/>
      <c r="F935" s="61"/>
      <c r="G935" s="61"/>
      <c r="H935" s="61"/>
      <c r="I935" s="61"/>
      <c r="J935" s="61"/>
      <c r="K935" s="61"/>
      <c r="L935" s="61"/>
      <c r="M935" s="61"/>
      <c r="N935" s="61"/>
      <c r="O935" s="61"/>
      <c r="P935" s="61"/>
      <c r="Q935" s="61"/>
      <c r="R935" s="61"/>
      <c r="S935" s="61"/>
      <c r="T935" s="61"/>
      <c r="U935" s="61"/>
    </row>
    <row r="936" spans="2:21" ht="15.75" customHeight="1" x14ac:dyDescent="0.2">
      <c r="B936" s="61"/>
      <c r="C936" s="60"/>
      <c r="D936" s="61"/>
      <c r="E936" s="61"/>
      <c r="F936" s="61"/>
      <c r="G936" s="61"/>
      <c r="H936" s="61"/>
      <c r="I936" s="61"/>
      <c r="J936" s="61"/>
      <c r="K936" s="61"/>
      <c r="L936" s="61"/>
      <c r="M936" s="61"/>
      <c r="N936" s="61"/>
      <c r="O936" s="61"/>
      <c r="P936" s="61"/>
      <c r="Q936" s="61"/>
      <c r="R936" s="61"/>
      <c r="S936" s="61"/>
      <c r="T936" s="61"/>
      <c r="U936" s="61"/>
    </row>
    <row r="937" spans="2:21" ht="15.75" customHeight="1" x14ac:dyDescent="0.2">
      <c r="B937" s="61"/>
      <c r="C937" s="60"/>
      <c r="D937" s="61"/>
      <c r="E937" s="61"/>
      <c r="F937" s="61"/>
      <c r="G937" s="61"/>
      <c r="H937" s="61"/>
      <c r="I937" s="61"/>
      <c r="J937" s="61"/>
      <c r="K937" s="61"/>
      <c r="L937" s="61"/>
      <c r="M937" s="61"/>
      <c r="N937" s="61"/>
      <c r="O937" s="61"/>
      <c r="P937" s="61"/>
      <c r="Q937" s="61"/>
      <c r="R937" s="61"/>
      <c r="S937" s="61"/>
      <c r="T937" s="61"/>
      <c r="U937" s="61"/>
    </row>
    <row r="938" spans="2:21" ht="15.75" customHeight="1" x14ac:dyDescent="0.2">
      <c r="B938" s="61"/>
      <c r="C938" s="60"/>
      <c r="D938" s="61"/>
      <c r="E938" s="61"/>
      <c r="F938" s="61"/>
      <c r="G938" s="61"/>
      <c r="H938" s="61"/>
      <c r="I938" s="61"/>
      <c r="J938" s="61"/>
      <c r="K938" s="61"/>
      <c r="L938" s="61"/>
      <c r="M938" s="61"/>
      <c r="N938" s="61"/>
      <c r="O938" s="61"/>
      <c r="P938" s="61"/>
      <c r="Q938" s="61"/>
      <c r="R938" s="61"/>
      <c r="S938" s="61"/>
      <c r="T938" s="61"/>
      <c r="U938" s="61"/>
    </row>
    <row r="939" spans="2:21" ht="15.75" customHeight="1" x14ac:dyDescent="0.2">
      <c r="B939" s="61"/>
      <c r="C939" s="60"/>
      <c r="D939" s="61"/>
      <c r="E939" s="61"/>
      <c r="F939" s="61"/>
      <c r="G939" s="61"/>
      <c r="H939" s="61"/>
      <c r="I939" s="61"/>
      <c r="J939" s="61"/>
      <c r="K939" s="61"/>
      <c r="L939" s="61"/>
      <c r="M939" s="61"/>
      <c r="N939" s="61"/>
      <c r="O939" s="61"/>
      <c r="P939" s="61"/>
      <c r="Q939" s="61"/>
      <c r="R939" s="61"/>
      <c r="S939" s="61"/>
      <c r="T939" s="61"/>
      <c r="U939" s="61"/>
    </row>
    <row r="940" spans="2:21" ht="15.75" customHeight="1" x14ac:dyDescent="0.2">
      <c r="B940" s="61"/>
      <c r="C940" s="60"/>
      <c r="D940" s="61"/>
      <c r="E940" s="61"/>
      <c r="F940" s="61"/>
      <c r="G940" s="61"/>
      <c r="H940" s="61"/>
      <c r="I940" s="61"/>
      <c r="J940" s="61"/>
      <c r="K940" s="61"/>
      <c r="L940" s="61"/>
      <c r="M940" s="61"/>
      <c r="N940" s="61"/>
      <c r="O940" s="61"/>
      <c r="P940" s="61"/>
      <c r="Q940" s="61"/>
      <c r="R940" s="61"/>
      <c r="S940" s="61"/>
      <c r="T940" s="61"/>
      <c r="U940" s="61"/>
    </row>
    <row r="941" spans="2:21" ht="15.75" customHeight="1" x14ac:dyDescent="0.2">
      <c r="B941" s="61"/>
      <c r="C941" s="60"/>
      <c r="D941" s="61"/>
      <c r="E941" s="61"/>
      <c r="F941" s="61"/>
      <c r="G941" s="61"/>
      <c r="H941" s="61"/>
      <c r="I941" s="61"/>
      <c r="J941" s="61"/>
      <c r="K941" s="61"/>
      <c r="L941" s="61"/>
      <c r="M941" s="61"/>
      <c r="N941" s="61"/>
      <c r="O941" s="61"/>
      <c r="P941" s="61"/>
      <c r="Q941" s="61"/>
      <c r="R941" s="61"/>
      <c r="S941" s="61"/>
      <c r="T941" s="61"/>
      <c r="U941" s="61"/>
    </row>
    <row r="942" spans="2:21" ht="15.75" customHeight="1" x14ac:dyDescent="0.2">
      <c r="B942" s="61"/>
      <c r="C942" s="60"/>
      <c r="D942" s="61"/>
      <c r="E942" s="61"/>
      <c r="F942" s="61"/>
      <c r="G942" s="61"/>
      <c r="H942" s="61"/>
      <c r="I942" s="61"/>
      <c r="J942" s="61"/>
      <c r="K942" s="61"/>
      <c r="L942" s="61"/>
      <c r="M942" s="61"/>
      <c r="N942" s="61"/>
      <c r="O942" s="61"/>
      <c r="P942" s="61"/>
      <c r="Q942" s="61"/>
      <c r="R942" s="61"/>
      <c r="S942" s="61"/>
      <c r="T942" s="61"/>
      <c r="U942" s="61"/>
    </row>
    <row r="943" spans="2:21" ht="15.75" customHeight="1" x14ac:dyDescent="0.2">
      <c r="B943" s="61"/>
      <c r="C943" s="60"/>
      <c r="D943" s="61"/>
      <c r="E943" s="61"/>
      <c r="F943" s="61"/>
      <c r="G943" s="61"/>
      <c r="H943" s="61"/>
      <c r="I943" s="61"/>
      <c r="J943" s="61"/>
      <c r="K943" s="61"/>
      <c r="L943" s="61"/>
      <c r="M943" s="61"/>
      <c r="N943" s="61"/>
      <c r="O943" s="61"/>
      <c r="P943" s="61"/>
      <c r="Q943" s="61"/>
      <c r="R943" s="61"/>
      <c r="S943" s="61"/>
      <c r="T943" s="61"/>
      <c r="U943" s="61"/>
    </row>
    <row r="944" spans="2:21" ht="15.75" customHeight="1" x14ac:dyDescent="0.2">
      <c r="B944" s="61"/>
      <c r="C944" s="60"/>
      <c r="D944" s="61"/>
      <c r="E944" s="61"/>
      <c r="F944" s="61"/>
      <c r="G944" s="61"/>
      <c r="H944" s="61"/>
      <c r="I944" s="61"/>
      <c r="J944" s="61"/>
      <c r="K944" s="61"/>
      <c r="L944" s="61"/>
      <c r="M944" s="61"/>
      <c r="N944" s="61"/>
      <c r="O944" s="61"/>
      <c r="P944" s="61"/>
      <c r="Q944" s="61"/>
      <c r="R944" s="61"/>
      <c r="S944" s="61"/>
      <c r="T944" s="61"/>
      <c r="U944" s="61"/>
    </row>
    <row r="945" spans="2:21" ht="15.75" customHeight="1" x14ac:dyDescent="0.2">
      <c r="B945" s="61"/>
      <c r="C945" s="60"/>
      <c r="D945" s="61"/>
      <c r="E945" s="61"/>
      <c r="F945" s="61"/>
      <c r="G945" s="61"/>
      <c r="H945" s="61"/>
      <c r="I945" s="61"/>
      <c r="J945" s="61"/>
      <c r="K945" s="61"/>
      <c r="L945" s="61"/>
      <c r="M945" s="61"/>
      <c r="N945" s="61"/>
      <c r="O945" s="61"/>
      <c r="P945" s="61"/>
      <c r="Q945" s="61"/>
      <c r="R945" s="61"/>
      <c r="S945" s="61"/>
      <c r="T945" s="61"/>
      <c r="U945" s="61"/>
    </row>
    <row r="946" spans="2:21" ht="15.75" customHeight="1" x14ac:dyDescent="0.2">
      <c r="B946" s="61"/>
      <c r="C946" s="60"/>
      <c r="D946" s="61"/>
      <c r="E946" s="61"/>
      <c r="F946" s="61"/>
      <c r="G946" s="61"/>
      <c r="H946" s="61"/>
      <c r="I946" s="61"/>
      <c r="J946" s="61"/>
      <c r="K946" s="61"/>
      <c r="L946" s="61"/>
      <c r="M946" s="61"/>
      <c r="N946" s="61"/>
      <c r="O946" s="61"/>
      <c r="P946" s="61"/>
      <c r="Q946" s="61"/>
      <c r="R946" s="61"/>
      <c r="S946" s="61"/>
      <c r="T946" s="61"/>
      <c r="U946" s="61"/>
    </row>
    <row r="947" spans="2:21" ht="15.75" customHeight="1" x14ac:dyDescent="0.2">
      <c r="B947" s="61"/>
      <c r="C947" s="60"/>
      <c r="D947" s="61"/>
      <c r="E947" s="61"/>
      <c r="F947" s="61"/>
      <c r="G947" s="61"/>
      <c r="H947" s="61"/>
      <c r="I947" s="61"/>
      <c r="J947" s="61"/>
      <c r="K947" s="61"/>
      <c r="L947" s="61"/>
      <c r="M947" s="61"/>
      <c r="N947" s="61"/>
      <c r="O947" s="61"/>
      <c r="P947" s="61"/>
      <c r="Q947" s="61"/>
      <c r="R947" s="61"/>
      <c r="S947" s="61"/>
      <c r="T947" s="61"/>
      <c r="U947" s="61"/>
    </row>
    <row r="948" spans="2:21" ht="15.75" customHeight="1" x14ac:dyDescent="0.2">
      <c r="B948" s="61"/>
      <c r="C948" s="60"/>
      <c r="D948" s="61"/>
      <c r="E948" s="61"/>
      <c r="F948" s="61"/>
      <c r="G948" s="61"/>
      <c r="H948" s="61"/>
      <c r="I948" s="61"/>
      <c r="J948" s="61"/>
      <c r="K948" s="61"/>
      <c r="L948" s="61"/>
      <c r="M948" s="61"/>
      <c r="N948" s="61"/>
      <c r="O948" s="61"/>
      <c r="P948" s="61"/>
      <c r="Q948" s="61"/>
      <c r="R948" s="61"/>
      <c r="S948" s="61"/>
      <c r="T948" s="61"/>
      <c r="U948" s="61"/>
    </row>
    <row r="949" spans="2:21" ht="15.75" customHeight="1" x14ac:dyDescent="0.2">
      <c r="B949" s="61"/>
      <c r="C949" s="60"/>
      <c r="D949" s="61"/>
      <c r="E949" s="61"/>
      <c r="F949" s="61"/>
      <c r="G949" s="61"/>
      <c r="H949" s="61"/>
      <c r="I949" s="61"/>
      <c r="J949" s="61"/>
      <c r="K949" s="61"/>
      <c r="L949" s="61"/>
      <c r="M949" s="61"/>
      <c r="N949" s="61"/>
      <c r="O949" s="61"/>
      <c r="P949" s="61"/>
      <c r="Q949" s="61"/>
      <c r="R949" s="61"/>
      <c r="S949" s="61"/>
      <c r="T949" s="61"/>
      <c r="U949" s="61"/>
    </row>
    <row r="950" spans="2:21" ht="15.75" customHeight="1" x14ac:dyDescent="0.2">
      <c r="B950" s="61"/>
      <c r="C950" s="60"/>
      <c r="D950" s="61"/>
      <c r="E950" s="61"/>
      <c r="F950" s="61"/>
      <c r="G950" s="61"/>
      <c r="H950" s="61"/>
      <c r="I950" s="61"/>
      <c r="J950" s="61"/>
      <c r="K950" s="61"/>
      <c r="L950" s="61"/>
      <c r="M950" s="61"/>
      <c r="N950" s="61"/>
      <c r="O950" s="61"/>
      <c r="P950" s="61"/>
      <c r="Q950" s="61"/>
      <c r="R950" s="61"/>
      <c r="S950" s="61"/>
      <c r="T950" s="61"/>
      <c r="U950" s="61"/>
    </row>
    <row r="951" spans="2:21" ht="15.75" customHeight="1" x14ac:dyDescent="0.2">
      <c r="B951" s="61"/>
      <c r="C951" s="60"/>
      <c r="D951" s="61"/>
      <c r="E951" s="61"/>
      <c r="F951" s="61"/>
      <c r="G951" s="61"/>
      <c r="H951" s="61"/>
      <c r="I951" s="61"/>
      <c r="J951" s="61"/>
      <c r="K951" s="61"/>
      <c r="L951" s="61"/>
      <c r="M951" s="61"/>
      <c r="N951" s="61"/>
      <c r="O951" s="61"/>
      <c r="P951" s="61"/>
      <c r="Q951" s="61"/>
      <c r="R951" s="61"/>
      <c r="S951" s="61"/>
      <c r="T951" s="61"/>
      <c r="U951" s="61"/>
    </row>
    <row r="952" spans="2:21" ht="15.75" customHeight="1" x14ac:dyDescent="0.2">
      <c r="B952" s="61"/>
      <c r="C952" s="60"/>
      <c r="D952" s="61"/>
      <c r="E952" s="61"/>
      <c r="F952" s="61"/>
      <c r="G952" s="61"/>
      <c r="H952" s="61"/>
      <c r="I952" s="61"/>
      <c r="J952" s="61"/>
      <c r="K952" s="61"/>
      <c r="L952" s="61"/>
      <c r="M952" s="61"/>
      <c r="N952" s="61"/>
      <c r="O952" s="61"/>
      <c r="P952" s="61"/>
      <c r="Q952" s="61"/>
      <c r="R952" s="61"/>
      <c r="S952" s="61"/>
      <c r="T952" s="61"/>
      <c r="U952" s="61"/>
    </row>
    <row r="953" spans="2:21" ht="15.75" customHeight="1" x14ac:dyDescent="0.2">
      <c r="B953" s="61"/>
      <c r="C953" s="60"/>
      <c r="D953" s="61"/>
      <c r="E953" s="61"/>
      <c r="F953" s="61"/>
      <c r="G953" s="61"/>
      <c r="H953" s="61"/>
      <c r="I953" s="61"/>
      <c r="J953" s="61"/>
      <c r="K953" s="61"/>
      <c r="L953" s="61"/>
      <c r="M953" s="61"/>
      <c r="N953" s="61"/>
      <c r="O953" s="61"/>
      <c r="P953" s="61"/>
      <c r="Q953" s="61"/>
      <c r="R953" s="61"/>
      <c r="S953" s="61"/>
      <c r="T953" s="61"/>
      <c r="U953" s="61"/>
    </row>
    <row r="954" spans="2:21" ht="15.75" customHeight="1" x14ac:dyDescent="0.2">
      <c r="B954" s="61"/>
      <c r="C954" s="60"/>
      <c r="D954" s="61"/>
      <c r="E954" s="61"/>
      <c r="F954" s="61"/>
      <c r="G954" s="61"/>
      <c r="H954" s="61"/>
      <c r="I954" s="61"/>
      <c r="J954" s="61"/>
      <c r="K954" s="61"/>
      <c r="L954" s="61"/>
      <c r="M954" s="61"/>
      <c r="N954" s="61"/>
      <c r="O954" s="61"/>
      <c r="P954" s="61"/>
      <c r="Q954" s="61"/>
      <c r="R954" s="61"/>
      <c r="S954" s="61"/>
      <c r="T954" s="61"/>
      <c r="U954" s="61"/>
    </row>
    <row r="955" spans="2:21" ht="15.75" customHeight="1" x14ac:dyDescent="0.2">
      <c r="B955" s="61"/>
      <c r="C955" s="60"/>
      <c r="D955" s="61"/>
      <c r="E955" s="61"/>
      <c r="F955" s="61"/>
      <c r="G955" s="61"/>
      <c r="H955" s="61"/>
      <c r="I955" s="61"/>
      <c r="J955" s="61"/>
      <c r="K955" s="61"/>
      <c r="L955" s="61"/>
      <c r="M955" s="61"/>
      <c r="N955" s="61"/>
      <c r="O955" s="61"/>
      <c r="P955" s="61"/>
      <c r="Q955" s="61"/>
      <c r="R955" s="61"/>
      <c r="S955" s="61"/>
      <c r="T955" s="61"/>
      <c r="U955" s="61"/>
    </row>
    <row r="956" spans="2:21" ht="15.75" customHeight="1" x14ac:dyDescent="0.2">
      <c r="B956" s="61"/>
      <c r="C956" s="60"/>
      <c r="D956" s="61"/>
      <c r="E956" s="61"/>
      <c r="F956" s="61"/>
      <c r="G956" s="61"/>
      <c r="H956" s="61"/>
      <c r="I956" s="61"/>
      <c r="J956" s="61"/>
      <c r="K956" s="61"/>
      <c r="L956" s="61"/>
      <c r="M956" s="61"/>
      <c r="N956" s="61"/>
      <c r="O956" s="61"/>
      <c r="P956" s="61"/>
      <c r="Q956" s="61"/>
      <c r="R956" s="61"/>
      <c r="S956" s="61"/>
      <c r="T956" s="61"/>
      <c r="U956" s="61"/>
    </row>
    <row r="957" spans="2:21" ht="15.75" customHeight="1" x14ac:dyDescent="0.2">
      <c r="B957" s="61"/>
      <c r="C957" s="60"/>
      <c r="D957" s="61"/>
      <c r="E957" s="61"/>
      <c r="F957" s="61"/>
      <c r="G957" s="61"/>
      <c r="H957" s="61"/>
      <c r="I957" s="61"/>
      <c r="J957" s="61"/>
      <c r="K957" s="61"/>
      <c r="L957" s="61"/>
      <c r="M957" s="61"/>
      <c r="N957" s="61"/>
      <c r="O957" s="61"/>
      <c r="P957" s="61"/>
      <c r="Q957" s="61"/>
      <c r="R957" s="61"/>
      <c r="S957" s="61"/>
      <c r="T957" s="61"/>
      <c r="U957" s="61"/>
    </row>
    <row r="958" spans="2:21" ht="15.75" customHeight="1" x14ac:dyDescent="0.2">
      <c r="B958" s="61"/>
      <c r="C958" s="60"/>
      <c r="D958" s="61"/>
      <c r="E958" s="61"/>
      <c r="F958" s="61"/>
      <c r="G958" s="61"/>
      <c r="H958" s="61"/>
      <c r="I958" s="61"/>
      <c r="J958" s="61"/>
      <c r="K958" s="61"/>
      <c r="L958" s="61"/>
      <c r="M958" s="61"/>
      <c r="N958" s="61"/>
      <c r="O958" s="61"/>
      <c r="P958" s="61"/>
      <c r="Q958" s="61"/>
      <c r="R958" s="61"/>
      <c r="S958" s="61"/>
      <c r="T958" s="61"/>
      <c r="U958" s="61"/>
    </row>
    <row r="959" spans="2:21" ht="15.75" customHeight="1" x14ac:dyDescent="0.2">
      <c r="B959" s="61"/>
      <c r="C959" s="60"/>
      <c r="D959" s="61"/>
      <c r="E959" s="61"/>
      <c r="F959" s="61"/>
      <c r="G959" s="61"/>
      <c r="H959" s="61"/>
      <c r="I959" s="61"/>
      <c r="J959" s="61"/>
      <c r="K959" s="61"/>
      <c r="L959" s="61"/>
      <c r="M959" s="61"/>
      <c r="N959" s="61"/>
      <c r="O959" s="61"/>
      <c r="P959" s="61"/>
      <c r="Q959" s="61"/>
      <c r="R959" s="61"/>
      <c r="S959" s="61"/>
      <c r="T959" s="61"/>
      <c r="U959" s="61"/>
    </row>
    <row r="960" spans="2:21" ht="15.75" customHeight="1" x14ac:dyDescent="0.2">
      <c r="B960" s="61"/>
      <c r="C960" s="60"/>
      <c r="D960" s="61"/>
      <c r="E960" s="61"/>
      <c r="F960" s="61"/>
      <c r="G960" s="61"/>
      <c r="H960" s="61"/>
      <c r="I960" s="61"/>
      <c r="J960" s="61"/>
      <c r="K960" s="61"/>
      <c r="L960" s="61"/>
      <c r="M960" s="61"/>
      <c r="N960" s="61"/>
      <c r="O960" s="61"/>
      <c r="P960" s="61"/>
      <c r="Q960" s="61"/>
      <c r="R960" s="61"/>
      <c r="S960" s="61"/>
      <c r="T960" s="61"/>
      <c r="U960" s="61"/>
    </row>
    <row r="961" spans="2:21" ht="15.75" customHeight="1" x14ac:dyDescent="0.2">
      <c r="B961" s="61"/>
      <c r="C961" s="60"/>
      <c r="D961" s="61"/>
      <c r="E961" s="61"/>
      <c r="F961" s="61"/>
      <c r="G961" s="61"/>
      <c r="H961" s="61"/>
      <c r="I961" s="61"/>
      <c r="J961" s="61"/>
      <c r="K961" s="61"/>
      <c r="L961" s="61"/>
      <c r="M961" s="61"/>
      <c r="N961" s="61"/>
      <c r="O961" s="61"/>
      <c r="P961" s="61"/>
      <c r="Q961" s="61"/>
      <c r="R961" s="61"/>
      <c r="S961" s="61"/>
      <c r="T961" s="61"/>
      <c r="U961" s="61"/>
    </row>
    <row r="962" spans="2:21" ht="15.75" customHeight="1" x14ac:dyDescent="0.2">
      <c r="B962" s="61"/>
      <c r="C962" s="60"/>
      <c r="D962" s="61"/>
      <c r="E962" s="61"/>
      <c r="F962" s="61"/>
      <c r="G962" s="61"/>
      <c r="H962" s="61"/>
      <c r="I962" s="61"/>
      <c r="J962" s="61"/>
      <c r="K962" s="61"/>
      <c r="L962" s="61"/>
      <c r="M962" s="61"/>
      <c r="N962" s="61"/>
      <c r="O962" s="61"/>
      <c r="P962" s="61"/>
      <c r="Q962" s="61"/>
      <c r="R962" s="61"/>
      <c r="S962" s="61"/>
      <c r="T962" s="61"/>
      <c r="U962" s="61"/>
    </row>
    <row r="963" spans="2:21" ht="15.75" customHeight="1" x14ac:dyDescent="0.2">
      <c r="B963" s="61"/>
      <c r="C963" s="60"/>
      <c r="D963" s="61"/>
      <c r="E963" s="61"/>
      <c r="F963" s="61"/>
      <c r="G963" s="61"/>
      <c r="H963" s="61"/>
      <c r="I963" s="61"/>
      <c r="J963" s="61"/>
      <c r="K963" s="61"/>
      <c r="L963" s="61"/>
      <c r="M963" s="61"/>
      <c r="N963" s="61"/>
      <c r="O963" s="61"/>
      <c r="P963" s="61"/>
      <c r="Q963" s="61"/>
      <c r="R963" s="61"/>
      <c r="S963" s="61"/>
      <c r="T963" s="61"/>
      <c r="U963" s="61"/>
    </row>
    <row r="964" spans="2:21" ht="15.75" customHeight="1" x14ac:dyDescent="0.2">
      <c r="B964" s="61"/>
      <c r="C964" s="60"/>
      <c r="D964" s="61"/>
      <c r="E964" s="61"/>
      <c r="F964" s="61"/>
      <c r="G964" s="61"/>
      <c r="H964" s="61"/>
      <c r="I964" s="61"/>
      <c r="J964" s="61"/>
      <c r="K964" s="61"/>
      <c r="L964" s="61"/>
      <c r="M964" s="61"/>
      <c r="N964" s="61"/>
      <c r="O964" s="61"/>
      <c r="P964" s="61"/>
      <c r="Q964" s="61"/>
      <c r="R964" s="61"/>
      <c r="S964" s="61"/>
      <c r="T964" s="61"/>
      <c r="U964" s="61"/>
    </row>
    <row r="965" spans="2:21" ht="15.75" customHeight="1" x14ac:dyDescent="0.2">
      <c r="B965" s="61"/>
      <c r="C965" s="60"/>
      <c r="D965" s="61"/>
      <c r="E965" s="61"/>
      <c r="F965" s="61"/>
      <c r="G965" s="61"/>
      <c r="H965" s="61"/>
      <c r="I965" s="61"/>
      <c r="J965" s="61"/>
      <c r="K965" s="61"/>
      <c r="L965" s="61"/>
      <c r="M965" s="61"/>
      <c r="N965" s="61"/>
      <c r="O965" s="61"/>
      <c r="P965" s="61"/>
      <c r="Q965" s="61"/>
      <c r="R965" s="61"/>
      <c r="S965" s="61"/>
      <c r="T965" s="61"/>
      <c r="U965" s="61"/>
    </row>
    <row r="966" spans="2:21" ht="15.75" customHeight="1" x14ac:dyDescent="0.2">
      <c r="B966" s="61"/>
      <c r="C966" s="60"/>
      <c r="D966" s="61"/>
      <c r="E966" s="61"/>
      <c r="F966" s="61"/>
      <c r="G966" s="61"/>
      <c r="H966" s="61"/>
      <c r="I966" s="61"/>
      <c r="J966" s="61"/>
      <c r="K966" s="61"/>
      <c r="L966" s="61"/>
      <c r="M966" s="61"/>
      <c r="N966" s="61"/>
      <c r="O966" s="61"/>
      <c r="P966" s="61"/>
      <c r="Q966" s="61"/>
      <c r="R966" s="61"/>
      <c r="S966" s="61"/>
      <c r="T966" s="61"/>
      <c r="U966" s="61"/>
    </row>
    <row r="967" spans="2:21" ht="15.75" customHeight="1" x14ac:dyDescent="0.2">
      <c r="B967" s="61"/>
      <c r="C967" s="60"/>
      <c r="D967" s="61"/>
      <c r="E967" s="61"/>
      <c r="F967" s="61"/>
      <c r="G967" s="61"/>
      <c r="H967" s="61"/>
      <c r="I967" s="61"/>
      <c r="J967" s="61"/>
      <c r="K967" s="61"/>
      <c r="L967" s="61"/>
      <c r="M967" s="61"/>
      <c r="N967" s="61"/>
      <c r="O967" s="61"/>
      <c r="P967" s="61"/>
      <c r="Q967" s="61"/>
      <c r="R967" s="61"/>
      <c r="S967" s="61"/>
      <c r="T967" s="61"/>
      <c r="U967" s="61"/>
    </row>
    <row r="968" spans="2:21" ht="15.75" customHeight="1" x14ac:dyDescent="0.2">
      <c r="B968" s="61"/>
      <c r="C968" s="60"/>
      <c r="D968" s="61"/>
      <c r="E968" s="61"/>
      <c r="F968" s="61"/>
      <c r="G968" s="61"/>
      <c r="H968" s="61"/>
      <c r="I968" s="61"/>
      <c r="J968" s="61"/>
      <c r="K968" s="61"/>
      <c r="L968" s="61"/>
      <c r="M968" s="61"/>
      <c r="N968" s="61"/>
      <c r="O968" s="61"/>
      <c r="P968" s="61"/>
      <c r="Q968" s="61"/>
      <c r="R968" s="61"/>
      <c r="S968" s="61"/>
      <c r="T968" s="61"/>
      <c r="U968" s="61"/>
    </row>
    <row r="969" spans="2:21" ht="15.75" customHeight="1" x14ac:dyDescent="0.2">
      <c r="B969" s="61"/>
      <c r="C969" s="60"/>
      <c r="D969" s="61"/>
      <c r="E969" s="61"/>
      <c r="F969" s="61"/>
      <c r="G969" s="61"/>
      <c r="H969" s="61"/>
      <c r="I969" s="61"/>
      <c r="J969" s="61"/>
      <c r="K969" s="61"/>
      <c r="L969" s="61"/>
      <c r="M969" s="61"/>
      <c r="N969" s="61"/>
      <c r="O969" s="61"/>
      <c r="P969" s="61"/>
      <c r="Q969" s="61"/>
      <c r="R969" s="61"/>
      <c r="S969" s="61"/>
      <c r="T969" s="61"/>
      <c r="U969" s="61"/>
    </row>
    <row r="970" spans="2:21" ht="15.75" customHeight="1" x14ac:dyDescent="0.2">
      <c r="B970" s="61"/>
      <c r="C970" s="60"/>
      <c r="D970" s="61"/>
      <c r="E970" s="61"/>
      <c r="F970" s="61"/>
      <c r="G970" s="61"/>
      <c r="H970" s="61"/>
      <c r="I970" s="61"/>
      <c r="J970" s="61"/>
      <c r="K970" s="61"/>
      <c r="L970" s="61"/>
      <c r="M970" s="61"/>
      <c r="N970" s="61"/>
      <c r="O970" s="61"/>
      <c r="P970" s="61"/>
      <c r="Q970" s="61"/>
      <c r="R970" s="61"/>
      <c r="S970" s="61"/>
      <c r="T970" s="61"/>
      <c r="U970" s="61"/>
    </row>
    <row r="971" spans="2:21" ht="15.75" customHeight="1" x14ac:dyDescent="0.2">
      <c r="B971" s="61"/>
      <c r="C971" s="60"/>
      <c r="D971" s="61"/>
      <c r="E971" s="61"/>
      <c r="F971" s="61"/>
      <c r="G971" s="61"/>
      <c r="H971" s="61"/>
      <c r="I971" s="61"/>
      <c r="J971" s="61"/>
      <c r="K971" s="61"/>
      <c r="L971" s="61"/>
      <c r="M971" s="61"/>
      <c r="N971" s="61"/>
      <c r="O971" s="61"/>
      <c r="P971" s="61"/>
      <c r="Q971" s="61"/>
      <c r="R971" s="61"/>
      <c r="S971" s="61"/>
      <c r="T971" s="61"/>
      <c r="U971" s="61"/>
    </row>
    <row r="972" spans="2:21" ht="15.75" customHeight="1" x14ac:dyDescent="0.2">
      <c r="B972" s="61"/>
      <c r="C972" s="60"/>
      <c r="D972" s="61"/>
      <c r="E972" s="61"/>
      <c r="F972" s="61"/>
      <c r="G972" s="61"/>
      <c r="H972" s="61"/>
      <c r="I972" s="61"/>
      <c r="J972" s="61"/>
      <c r="K972" s="61"/>
      <c r="L972" s="61"/>
      <c r="M972" s="61"/>
      <c r="N972" s="61"/>
      <c r="O972" s="61"/>
      <c r="P972" s="61"/>
      <c r="Q972" s="61"/>
      <c r="R972" s="61"/>
      <c r="S972" s="61"/>
      <c r="T972" s="61"/>
      <c r="U972" s="61"/>
    </row>
    <row r="973" spans="2:21" ht="15.75" customHeight="1" x14ac:dyDescent="0.2">
      <c r="B973" s="61"/>
      <c r="C973" s="60"/>
      <c r="D973" s="61"/>
      <c r="E973" s="61"/>
      <c r="F973" s="61"/>
      <c r="G973" s="61"/>
      <c r="H973" s="61"/>
      <c r="I973" s="61"/>
      <c r="J973" s="61"/>
      <c r="K973" s="61"/>
      <c r="L973" s="61"/>
      <c r="M973" s="61"/>
      <c r="N973" s="61"/>
      <c r="O973" s="61"/>
      <c r="P973" s="61"/>
      <c r="Q973" s="61"/>
      <c r="R973" s="61"/>
      <c r="S973" s="61"/>
      <c r="T973" s="61"/>
      <c r="U973" s="61"/>
    </row>
    <row r="974" spans="2:21" ht="15.75" customHeight="1" x14ac:dyDescent="0.2">
      <c r="B974" s="61"/>
      <c r="C974" s="60"/>
      <c r="D974" s="61"/>
      <c r="E974" s="61"/>
      <c r="F974" s="61"/>
      <c r="G974" s="61"/>
      <c r="H974" s="61"/>
      <c r="I974" s="61"/>
      <c r="J974" s="61"/>
      <c r="K974" s="61"/>
      <c r="L974" s="61"/>
      <c r="M974" s="61"/>
      <c r="N974" s="61"/>
      <c r="O974" s="61"/>
      <c r="P974" s="61"/>
      <c r="Q974" s="61"/>
      <c r="R974" s="61"/>
      <c r="S974" s="61"/>
      <c r="T974" s="61"/>
      <c r="U974" s="61"/>
    </row>
    <row r="975" spans="2:21" ht="15.75" customHeight="1" x14ac:dyDescent="0.2">
      <c r="B975" s="61"/>
      <c r="C975" s="60"/>
      <c r="D975" s="61"/>
      <c r="E975" s="61"/>
      <c r="F975" s="61"/>
      <c r="G975" s="61"/>
      <c r="H975" s="61"/>
      <c r="I975" s="61"/>
      <c r="J975" s="61"/>
      <c r="K975" s="61"/>
      <c r="L975" s="61"/>
      <c r="M975" s="61"/>
      <c r="N975" s="61"/>
      <c r="O975" s="61"/>
      <c r="P975" s="61"/>
      <c r="Q975" s="61"/>
      <c r="R975" s="61"/>
      <c r="S975" s="61"/>
      <c r="T975" s="61"/>
      <c r="U975" s="61"/>
    </row>
    <row r="976" spans="2:21" ht="15.75" customHeight="1" x14ac:dyDescent="0.2">
      <c r="B976" s="61"/>
      <c r="C976" s="60"/>
      <c r="D976" s="61"/>
      <c r="E976" s="61"/>
      <c r="F976" s="61"/>
      <c r="G976" s="61"/>
      <c r="H976" s="61"/>
      <c r="I976" s="61"/>
      <c r="J976" s="61"/>
      <c r="K976" s="61"/>
      <c r="L976" s="61"/>
      <c r="M976" s="61"/>
      <c r="N976" s="61"/>
      <c r="O976" s="61"/>
      <c r="P976" s="61"/>
      <c r="Q976" s="61"/>
      <c r="R976" s="61"/>
      <c r="S976" s="61"/>
      <c r="T976" s="61"/>
      <c r="U976" s="61"/>
    </row>
    <row r="977" spans="2:21" ht="15.75" customHeight="1" x14ac:dyDescent="0.2">
      <c r="B977" s="61"/>
      <c r="C977" s="60"/>
      <c r="D977" s="61"/>
      <c r="E977" s="61"/>
      <c r="F977" s="61"/>
      <c r="G977" s="61"/>
      <c r="H977" s="61"/>
      <c r="I977" s="61"/>
      <c r="J977" s="61"/>
      <c r="K977" s="61"/>
      <c r="L977" s="61"/>
      <c r="M977" s="61"/>
      <c r="N977" s="61"/>
      <c r="O977" s="61"/>
      <c r="P977" s="61"/>
      <c r="Q977" s="61"/>
      <c r="R977" s="61"/>
      <c r="S977" s="61"/>
      <c r="T977" s="61"/>
      <c r="U977" s="61"/>
    </row>
    <row r="978" spans="2:21" ht="15.75" customHeight="1" x14ac:dyDescent="0.2">
      <c r="B978" s="61"/>
      <c r="C978" s="60"/>
      <c r="D978" s="61"/>
      <c r="E978" s="61"/>
      <c r="F978" s="61"/>
      <c r="G978" s="61"/>
      <c r="H978" s="61"/>
      <c r="I978" s="61"/>
      <c r="J978" s="61"/>
      <c r="K978" s="61"/>
      <c r="L978" s="61"/>
      <c r="M978" s="61"/>
      <c r="N978" s="61"/>
      <c r="O978" s="61"/>
      <c r="P978" s="61"/>
      <c r="Q978" s="61"/>
      <c r="R978" s="61"/>
      <c r="S978" s="61"/>
      <c r="T978" s="61"/>
      <c r="U978" s="61"/>
    </row>
    <row r="979" spans="2:21" ht="15.75" customHeight="1" x14ac:dyDescent="0.2">
      <c r="B979" s="61"/>
      <c r="C979" s="60"/>
      <c r="D979" s="61"/>
      <c r="E979" s="61"/>
      <c r="F979" s="61"/>
      <c r="G979" s="61"/>
      <c r="H979" s="61"/>
      <c r="I979" s="61"/>
      <c r="J979" s="61"/>
      <c r="K979" s="61"/>
      <c r="L979" s="61"/>
      <c r="M979" s="61"/>
      <c r="N979" s="61"/>
      <c r="O979" s="61"/>
      <c r="P979" s="61"/>
      <c r="Q979" s="61"/>
      <c r="R979" s="61"/>
      <c r="S979" s="61"/>
      <c r="T979" s="61"/>
      <c r="U979" s="61"/>
    </row>
    <row r="980" spans="2:21" ht="15.75" customHeight="1" x14ac:dyDescent="0.2">
      <c r="B980" s="61"/>
      <c r="C980" s="60"/>
      <c r="D980" s="61"/>
      <c r="E980" s="61"/>
      <c r="F980" s="61"/>
      <c r="G980" s="61"/>
      <c r="H980" s="61"/>
      <c r="I980" s="61"/>
      <c r="J980" s="61"/>
      <c r="K980" s="61"/>
      <c r="L980" s="61"/>
      <c r="M980" s="61"/>
      <c r="N980" s="61"/>
      <c r="O980" s="61"/>
      <c r="P980" s="61"/>
      <c r="Q980" s="61"/>
      <c r="R980" s="61"/>
      <c r="S980" s="61"/>
      <c r="T980" s="61"/>
      <c r="U980" s="61"/>
    </row>
    <row r="981" spans="2:21" ht="15.75" customHeight="1" x14ac:dyDescent="0.2">
      <c r="B981" s="61"/>
      <c r="C981" s="60"/>
      <c r="D981" s="61"/>
      <c r="E981" s="61"/>
      <c r="F981" s="61"/>
      <c r="G981" s="61"/>
      <c r="H981" s="61"/>
      <c r="I981" s="61"/>
      <c r="J981" s="61"/>
      <c r="K981" s="61"/>
      <c r="L981" s="61"/>
      <c r="M981" s="61"/>
      <c r="N981" s="61"/>
      <c r="O981" s="61"/>
      <c r="P981" s="61"/>
      <c r="Q981" s="61"/>
      <c r="R981" s="61"/>
      <c r="S981" s="61"/>
      <c r="T981" s="61"/>
      <c r="U981" s="61"/>
    </row>
    <row r="982" spans="2:21" ht="15.75" customHeight="1" x14ac:dyDescent="0.2">
      <c r="B982" s="61"/>
      <c r="C982" s="60"/>
      <c r="D982" s="61"/>
      <c r="E982" s="61"/>
      <c r="F982" s="61"/>
      <c r="G982" s="61"/>
      <c r="H982" s="61"/>
      <c r="I982" s="61"/>
      <c r="J982" s="61"/>
      <c r="K982" s="61"/>
      <c r="L982" s="61"/>
      <c r="M982" s="61"/>
      <c r="N982" s="61"/>
      <c r="O982" s="61"/>
      <c r="P982" s="61"/>
      <c r="Q982" s="61"/>
      <c r="R982" s="61"/>
      <c r="S982" s="61"/>
      <c r="T982" s="61"/>
      <c r="U982" s="61"/>
    </row>
    <row r="983" spans="2:21" ht="15.75" customHeight="1" x14ac:dyDescent="0.2">
      <c r="B983" s="61"/>
      <c r="C983" s="60"/>
      <c r="D983" s="61"/>
      <c r="E983" s="61"/>
      <c r="F983" s="61"/>
      <c r="G983" s="61"/>
      <c r="H983" s="61"/>
      <c r="I983" s="61"/>
      <c r="J983" s="61"/>
      <c r="K983" s="61"/>
      <c r="L983" s="61"/>
      <c r="M983" s="61"/>
      <c r="N983" s="61"/>
      <c r="O983" s="61"/>
      <c r="P983" s="61"/>
      <c r="Q983" s="61"/>
      <c r="R983" s="61"/>
      <c r="S983" s="61"/>
      <c r="T983" s="61"/>
      <c r="U983" s="61"/>
    </row>
    <row r="984" spans="2:21" ht="15.75" customHeight="1" x14ac:dyDescent="0.2">
      <c r="B984" s="61"/>
      <c r="C984" s="60"/>
      <c r="D984" s="61"/>
      <c r="E984" s="61"/>
      <c r="F984" s="61"/>
      <c r="G984" s="61"/>
      <c r="H984" s="61"/>
      <c r="I984" s="61"/>
      <c r="J984" s="61"/>
      <c r="K984" s="61"/>
      <c r="L984" s="61"/>
      <c r="M984" s="61"/>
      <c r="N984" s="61"/>
      <c r="O984" s="61"/>
      <c r="P984" s="61"/>
      <c r="Q984" s="61"/>
      <c r="R984" s="61"/>
      <c r="S984" s="61"/>
      <c r="T984" s="61"/>
      <c r="U984" s="61"/>
    </row>
    <row r="985" spans="2:21" ht="15.75" customHeight="1" x14ac:dyDescent="0.2">
      <c r="B985" s="61"/>
      <c r="C985" s="60"/>
      <c r="D985" s="61"/>
      <c r="E985" s="61"/>
      <c r="F985" s="61"/>
      <c r="G985" s="61"/>
      <c r="H985" s="61"/>
      <c r="I985" s="61"/>
      <c r="J985" s="61"/>
      <c r="K985" s="61"/>
      <c r="L985" s="61"/>
      <c r="M985" s="61"/>
      <c r="N985" s="61"/>
      <c r="O985" s="61"/>
      <c r="P985" s="61"/>
      <c r="Q985" s="61"/>
      <c r="R985" s="61"/>
      <c r="S985" s="61"/>
      <c r="T985" s="61"/>
      <c r="U985" s="61"/>
    </row>
    <row r="986" spans="2:21" ht="15.75" customHeight="1" x14ac:dyDescent="0.2">
      <c r="B986" s="61"/>
      <c r="C986" s="60"/>
      <c r="D986" s="61"/>
      <c r="E986" s="61"/>
      <c r="F986" s="61"/>
      <c r="G986" s="61"/>
      <c r="H986" s="61"/>
      <c r="I986" s="61"/>
      <c r="J986" s="61"/>
      <c r="K986" s="61"/>
      <c r="L986" s="61"/>
      <c r="M986" s="61"/>
      <c r="N986" s="61"/>
      <c r="O986" s="61"/>
      <c r="P986" s="61"/>
      <c r="Q986" s="61"/>
      <c r="R986" s="61"/>
      <c r="S986" s="61"/>
      <c r="T986" s="61"/>
      <c r="U986" s="61"/>
    </row>
    <row r="987" spans="2:21" ht="15.75" customHeight="1" x14ac:dyDescent="0.2">
      <c r="B987" s="61"/>
      <c r="C987" s="60"/>
      <c r="D987" s="61"/>
      <c r="E987" s="61"/>
      <c r="F987" s="61"/>
      <c r="G987" s="61"/>
      <c r="H987" s="61"/>
      <c r="I987" s="61"/>
      <c r="J987" s="61"/>
      <c r="K987" s="61"/>
      <c r="L987" s="61"/>
      <c r="M987" s="61"/>
      <c r="N987" s="61"/>
      <c r="O987" s="61"/>
      <c r="P987" s="61"/>
      <c r="Q987" s="61"/>
      <c r="R987" s="61"/>
      <c r="S987" s="61"/>
      <c r="T987" s="61"/>
      <c r="U987" s="61"/>
    </row>
    <row r="988" spans="2:21" ht="15.75" customHeight="1" x14ac:dyDescent="0.2">
      <c r="B988" s="61"/>
      <c r="C988" s="60"/>
      <c r="D988" s="61"/>
      <c r="E988" s="61"/>
      <c r="F988" s="61"/>
      <c r="G988" s="61"/>
      <c r="H988" s="61"/>
      <c r="I988" s="61"/>
      <c r="J988" s="61"/>
      <c r="K988" s="61"/>
      <c r="L988" s="61"/>
      <c r="M988" s="61"/>
      <c r="N988" s="61"/>
      <c r="O988" s="61"/>
      <c r="P988" s="61"/>
      <c r="Q988" s="61"/>
      <c r="R988" s="61"/>
      <c r="S988" s="61"/>
      <c r="T988" s="61"/>
      <c r="U988" s="61"/>
    </row>
    <row r="989" spans="2:21" ht="15.75" customHeight="1" x14ac:dyDescent="0.2">
      <c r="B989" s="61"/>
      <c r="C989" s="60"/>
      <c r="D989" s="61"/>
      <c r="E989" s="61"/>
      <c r="F989" s="61"/>
      <c r="G989" s="61"/>
      <c r="H989" s="61"/>
      <c r="I989" s="61"/>
      <c r="J989" s="61"/>
      <c r="K989" s="61"/>
      <c r="L989" s="61"/>
      <c r="M989" s="61"/>
      <c r="N989" s="61"/>
      <c r="O989" s="61"/>
      <c r="P989" s="61"/>
      <c r="Q989" s="61"/>
      <c r="R989" s="61"/>
      <c r="S989" s="61"/>
      <c r="T989" s="61"/>
      <c r="U989" s="61"/>
    </row>
    <row r="990" spans="2:21" ht="15.75" customHeight="1" x14ac:dyDescent="0.2">
      <c r="B990" s="61"/>
      <c r="C990" s="60"/>
      <c r="D990" s="61"/>
      <c r="E990" s="61"/>
      <c r="F990" s="61"/>
      <c r="G990" s="61"/>
      <c r="H990" s="61"/>
      <c r="I990" s="61"/>
      <c r="J990" s="61"/>
      <c r="K990" s="61"/>
      <c r="L990" s="61"/>
      <c r="M990" s="61"/>
      <c r="N990" s="61"/>
      <c r="O990" s="61"/>
      <c r="P990" s="61"/>
      <c r="Q990" s="61"/>
      <c r="R990" s="61"/>
      <c r="S990" s="61"/>
      <c r="T990" s="61"/>
      <c r="U990" s="61"/>
    </row>
    <row r="991" spans="2:21" ht="15.75" customHeight="1" x14ac:dyDescent="0.2">
      <c r="B991" s="61"/>
      <c r="C991" s="60"/>
      <c r="D991" s="61"/>
      <c r="E991" s="61"/>
      <c r="F991" s="61"/>
      <c r="G991" s="61"/>
      <c r="H991" s="61"/>
      <c r="I991" s="61"/>
      <c r="J991" s="61"/>
      <c r="K991" s="61"/>
      <c r="L991" s="61"/>
      <c r="M991" s="61"/>
      <c r="N991" s="61"/>
      <c r="O991" s="61"/>
      <c r="P991" s="61"/>
      <c r="Q991" s="61"/>
      <c r="R991" s="61"/>
      <c r="S991" s="61"/>
      <c r="T991" s="61"/>
      <c r="U991" s="61"/>
    </row>
    <row r="992" spans="2:21" ht="15.75" customHeight="1" x14ac:dyDescent="0.2">
      <c r="B992" s="61"/>
      <c r="C992" s="60"/>
      <c r="D992" s="61"/>
      <c r="E992" s="61"/>
      <c r="F992" s="61"/>
      <c r="G992" s="61"/>
      <c r="H992" s="61"/>
      <c r="I992" s="61"/>
      <c r="J992" s="61"/>
      <c r="K992" s="61"/>
      <c r="L992" s="61"/>
      <c r="M992" s="61"/>
      <c r="N992" s="61"/>
      <c r="O992" s="61"/>
      <c r="P992" s="61"/>
      <c r="Q992" s="61"/>
      <c r="R992" s="61"/>
      <c r="S992" s="61"/>
      <c r="T992" s="61"/>
      <c r="U992" s="61"/>
    </row>
    <row r="993" spans="2:21" ht="15.75" customHeight="1" x14ac:dyDescent="0.2">
      <c r="B993" s="61"/>
      <c r="C993" s="60"/>
      <c r="D993" s="61"/>
      <c r="E993" s="61"/>
      <c r="F993" s="61"/>
      <c r="G993" s="61"/>
      <c r="H993" s="61"/>
      <c r="I993" s="61"/>
      <c r="J993" s="61"/>
      <c r="K993" s="61"/>
      <c r="L993" s="61"/>
      <c r="M993" s="61"/>
      <c r="N993" s="61"/>
      <c r="O993" s="61"/>
      <c r="P993" s="61"/>
      <c r="Q993" s="61"/>
      <c r="R993" s="61"/>
      <c r="S993" s="61"/>
      <c r="T993" s="61"/>
      <c r="U993" s="6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64" zoomScaleNormal="100" workbookViewId="0">
      <selection activeCell="F108" sqref="F108"/>
    </sheetView>
  </sheetViews>
  <sheetFormatPr defaultColWidth="27.28515625"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56</v>
      </c>
      <c r="B1" s="181" t="s">
        <v>57</v>
      </c>
      <c r="C1" s="109" t="s">
        <v>33</v>
      </c>
      <c r="D1" s="182" t="s">
        <v>34</v>
      </c>
      <c r="E1" s="109" t="s">
        <v>58</v>
      </c>
      <c r="F1" s="183" t="s">
        <v>40</v>
      </c>
    </row>
    <row r="2" spans="1:24" ht="50.1" customHeight="1" x14ac:dyDescent="0.2">
      <c r="A2" s="334" t="s">
        <v>3083</v>
      </c>
      <c r="B2" s="345"/>
      <c r="C2" s="345"/>
      <c r="D2" s="345"/>
      <c r="E2" s="25"/>
      <c r="F2" s="25"/>
      <c r="G2" s="25"/>
      <c r="H2" s="25"/>
      <c r="I2" s="25"/>
      <c r="J2" s="25"/>
      <c r="K2" s="25"/>
      <c r="L2" s="25"/>
      <c r="M2" s="25"/>
      <c r="N2" s="25"/>
      <c r="O2" s="25"/>
      <c r="P2" s="25"/>
      <c r="Q2" s="25"/>
      <c r="R2" s="25"/>
      <c r="S2" s="25"/>
      <c r="T2" s="25"/>
      <c r="U2" s="25"/>
    </row>
    <row r="3" spans="1:24" s="23" customFormat="1" ht="48" customHeight="1" x14ac:dyDescent="0.2">
      <c r="A3" s="123" t="s">
        <v>2019</v>
      </c>
      <c r="B3" s="124" t="s">
        <v>43</v>
      </c>
      <c r="C3" s="117" t="s">
        <v>44</v>
      </c>
      <c r="D3" s="32" t="s">
        <v>3084</v>
      </c>
      <c r="E3" s="80"/>
      <c r="F3" s="80"/>
      <c r="G3" s="80"/>
      <c r="H3" s="80"/>
      <c r="I3" s="80"/>
      <c r="J3" s="80"/>
      <c r="K3" s="80"/>
      <c r="L3" s="80"/>
      <c r="M3" s="80"/>
      <c r="N3" s="80"/>
      <c r="O3" s="80"/>
      <c r="P3" s="80"/>
      <c r="Q3" s="80"/>
      <c r="R3" s="80"/>
      <c r="S3" s="80"/>
      <c r="T3" s="80"/>
      <c r="U3" s="80"/>
    </row>
    <row r="4" spans="1:24" s="232" customFormat="1" ht="12" customHeight="1" x14ac:dyDescent="0.2">
      <c r="A4" s="89">
        <v>1</v>
      </c>
      <c r="B4" s="91">
        <v>2</v>
      </c>
      <c r="C4" s="91" t="s">
        <v>62</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41"/>
      <c r="B5" s="54" t="s">
        <v>3085</v>
      </c>
      <c r="C5" s="55" t="s">
        <v>3086</v>
      </c>
      <c r="D5" s="81">
        <v>4821861.16</v>
      </c>
      <c r="E5" s="24"/>
      <c r="F5" s="24"/>
      <c r="G5" s="24"/>
      <c r="H5" s="24"/>
      <c r="I5" s="24"/>
      <c r="J5" s="24"/>
      <c r="K5" s="24"/>
      <c r="L5" s="24"/>
      <c r="M5" s="24"/>
      <c r="N5" s="24"/>
      <c r="O5" s="24"/>
      <c r="P5" s="24"/>
      <c r="Q5" s="24"/>
      <c r="R5" s="24"/>
      <c r="S5" s="24"/>
      <c r="T5" s="24"/>
      <c r="U5" s="24"/>
    </row>
    <row r="6" spans="1:24" ht="24" customHeight="1" x14ac:dyDescent="0.2">
      <c r="A6" s="42"/>
      <c r="B6" s="219" t="s">
        <v>3087</v>
      </c>
      <c r="C6" s="56" t="s">
        <v>3088</v>
      </c>
      <c r="D6" s="27">
        <f>D7+D8+D17+D18+D24</f>
        <v>2627965.37</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1333705.6000000001</v>
      </c>
      <c r="E8" s="24"/>
      <c r="F8" s="24"/>
      <c r="G8" s="24"/>
      <c r="H8" s="24"/>
      <c r="I8" s="24"/>
      <c r="J8" s="24"/>
      <c r="K8" s="24"/>
      <c r="L8" s="24"/>
      <c r="M8" s="24"/>
      <c r="N8" s="24"/>
      <c r="O8" s="24"/>
      <c r="P8" s="24"/>
      <c r="Q8" s="24"/>
      <c r="R8" s="24"/>
      <c r="S8" s="24"/>
      <c r="T8" s="24"/>
      <c r="U8" s="24"/>
    </row>
    <row r="9" spans="1:24" ht="12.75" customHeight="1" x14ac:dyDescent="0.2">
      <c r="A9" s="188" t="s">
        <v>2345</v>
      </c>
      <c r="B9" s="92" t="s">
        <v>2346</v>
      </c>
      <c r="C9" s="56" t="s">
        <v>3093</v>
      </c>
      <c r="D9" s="82">
        <v>272270.90000000002</v>
      </c>
      <c r="E9" s="24"/>
      <c r="F9" s="24"/>
      <c r="G9" s="24"/>
      <c r="H9" s="24"/>
      <c r="I9" s="24"/>
      <c r="J9" s="24"/>
      <c r="K9" s="24"/>
      <c r="L9" s="24"/>
      <c r="M9" s="24"/>
      <c r="N9" s="24"/>
      <c r="O9" s="24"/>
      <c r="P9" s="24"/>
      <c r="Q9" s="24"/>
      <c r="R9" s="24"/>
      <c r="S9" s="24"/>
      <c r="T9" s="24"/>
      <c r="U9" s="24"/>
    </row>
    <row r="10" spans="1:24" ht="12.75" customHeight="1" x14ac:dyDescent="0.2">
      <c r="A10" s="188" t="s">
        <v>2347</v>
      </c>
      <c r="B10" s="92" t="s">
        <v>2348</v>
      </c>
      <c r="C10" s="56" t="s">
        <v>3094</v>
      </c>
      <c r="D10" s="82">
        <v>695800.92</v>
      </c>
      <c r="E10" s="24"/>
      <c r="F10" s="24"/>
      <c r="G10" s="24"/>
      <c r="H10" s="24"/>
      <c r="I10" s="24"/>
      <c r="J10" s="24"/>
      <c r="K10" s="24"/>
      <c r="L10" s="24"/>
      <c r="M10" s="24"/>
      <c r="N10" s="24"/>
      <c r="O10" s="24"/>
      <c r="P10" s="24"/>
      <c r="Q10" s="24"/>
      <c r="R10" s="24"/>
      <c r="S10" s="24"/>
      <c r="T10" s="24"/>
      <c r="U10" s="24"/>
    </row>
    <row r="11" spans="1:24" ht="12.75" customHeight="1" x14ac:dyDescent="0.2">
      <c r="A11" s="188" t="s">
        <v>2349</v>
      </c>
      <c r="B11" s="92" t="s">
        <v>3095</v>
      </c>
      <c r="C11" s="56" t="s">
        <v>3096</v>
      </c>
      <c r="D11" s="82">
        <v>20872.21</v>
      </c>
      <c r="E11" s="24"/>
      <c r="F11" s="24"/>
      <c r="G11" s="24"/>
      <c r="H11" s="24"/>
      <c r="I11" s="24"/>
      <c r="J11" s="24"/>
      <c r="K11" s="24"/>
      <c r="L11" s="24"/>
      <c r="M11" s="24"/>
      <c r="N11" s="24"/>
      <c r="O11" s="24"/>
      <c r="P11" s="24"/>
      <c r="Q11" s="24"/>
      <c r="R11" s="24"/>
      <c r="S11" s="24"/>
      <c r="T11" s="24"/>
      <c r="U11" s="24"/>
    </row>
    <row r="12" spans="1:24" ht="12.75" customHeight="1" x14ac:dyDescent="0.2">
      <c r="A12" s="188" t="s">
        <v>2357</v>
      </c>
      <c r="B12" s="92" t="s">
        <v>2358</v>
      </c>
      <c r="C12" s="56" t="s">
        <v>3097</v>
      </c>
      <c r="D12" s="82">
        <v>2427.66</v>
      </c>
      <c r="E12" s="24"/>
      <c r="F12" s="24"/>
      <c r="G12" s="24"/>
      <c r="H12" s="24"/>
      <c r="I12" s="24"/>
      <c r="J12" s="24"/>
      <c r="K12" s="24"/>
      <c r="L12" s="24"/>
      <c r="M12" s="24"/>
      <c r="N12" s="24"/>
      <c r="O12" s="24"/>
      <c r="P12" s="24"/>
      <c r="Q12" s="24"/>
      <c r="R12" s="24"/>
      <c r="S12" s="24"/>
      <c r="T12" s="24"/>
      <c r="U12" s="24"/>
    </row>
    <row r="13" spans="1:24" ht="13.15" customHeight="1" x14ac:dyDescent="0.2">
      <c r="A13" s="36" t="s">
        <v>2359</v>
      </c>
      <c r="B13" s="178" t="s">
        <v>3098</v>
      </c>
      <c r="C13" s="56" t="s">
        <v>3099</v>
      </c>
      <c r="D13" s="82">
        <v>17306.5</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8" t="s">
        <v>2376</v>
      </c>
      <c r="C14" s="56" t="s">
        <v>3100</v>
      </c>
      <c r="D14" s="82">
        <v>51208.95</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8" t="s">
        <v>2378</v>
      </c>
      <c r="C15" s="56" t="s">
        <v>3101</v>
      </c>
      <c r="D15" s="82">
        <v>273818.46000000002</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8" t="s">
        <v>2380</v>
      </c>
      <c r="C16" s="56" t="s">
        <v>3102</v>
      </c>
      <c r="D16" s="82">
        <v>0</v>
      </c>
      <c r="E16" s="24"/>
      <c r="F16" s="24"/>
      <c r="G16" s="24"/>
      <c r="H16" s="24"/>
      <c r="I16" s="24"/>
      <c r="J16" s="24"/>
      <c r="K16" s="24"/>
      <c r="L16" s="24"/>
      <c r="M16" s="24"/>
      <c r="N16" s="24"/>
      <c r="O16" s="24"/>
      <c r="P16" s="24"/>
      <c r="Q16" s="24"/>
      <c r="R16" s="24"/>
      <c r="S16" s="24"/>
      <c r="T16" s="24"/>
      <c r="U16" s="24"/>
    </row>
    <row r="17" spans="1:21" ht="12.75" customHeight="1" x14ac:dyDescent="0.2">
      <c r="A17" s="230" t="s">
        <v>2381</v>
      </c>
      <c r="B17" s="219" t="s">
        <v>3071</v>
      </c>
      <c r="C17" s="56" t="s">
        <v>3103</v>
      </c>
      <c r="D17" s="82">
        <v>1262121.83</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8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13.15" customHeight="1" x14ac:dyDescent="0.2">
      <c r="A24" s="230" t="s">
        <v>2475</v>
      </c>
      <c r="B24" s="219" t="s">
        <v>3120</v>
      </c>
      <c r="C24" s="219" t="s">
        <v>3121</v>
      </c>
      <c r="D24" s="268">
        <v>32137.94</v>
      </c>
      <c r="E24" s="97"/>
      <c r="F24" s="24"/>
      <c r="G24" s="24"/>
      <c r="H24" s="24"/>
      <c r="I24" s="24"/>
      <c r="J24" s="24"/>
      <c r="K24" s="24"/>
      <c r="L24" s="24"/>
      <c r="M24" s="24"/>
      <c r="N24" s="24"/>
      <c r="O24" s="24"/>
      <c r="P24" s="24"/>
      <c r="Q24" s="24"/>
      <c r="R24" s="24"/>
      <c r="S24" s="24"/>
      <c r="T24" s="24"/>
      <c r="U24" s="24"/>
    </row>
    <row r="25" spans="1:21" ht="24" customHeight="1" x14ac:dyDescent="0.2">
      <c r="A25" s="188"/>
      <c r="B25" s="219" t="s">
        <v>3122</v>
      </c>
      <c r="C25" s="56" t="s">
        <v>3123</v>
      </c>
      <c r="D25" s="27">
        <f>D26+D27+D36+D37+D43</f>
        <v>3551233.9299999997</v>
      </c>
      <c r="E25" s="97"/>
      <c r="F25" s="24"/>
      <c r="G25" s="24"/>
      <c r="H25" s="24"/>
      <c r="I25" s="24"/>
      <c r="J25" s="24"/>
      <c r="K25" s="24"/>
      <c r="L25" s="24"/>
      <c r="M25" s="24"/>
      <c r="N25" s="24"/>
      <c r="O25" s="24"/>
      <c r="P25" s="24"/>
      <c r="Q25" s="24"/>
      <c r="R25" s="24"/>
      <c r="S25" s="24"/>
      <c r="T25" s="24"/>
      <c r="U25" s="24"/>
    </row>
    <row r="26" spans="1:21" ht="12.75" customHeight="1" x14ac:dyDescent="0.2">
      <c r="A26" s="18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1334667.5900000001</v>
      </c>
      <c r="E27" s="24"/>
      <c r="F27" s="24"/>
      <c r="G27" s="24"/>
      <c r="H27" s="24"/>
      <c r="I27" s="24"/>
      <c r="J27" s="24"/>
      <c r="K27" s="24"/>
      <c r="L27" s="24"/>
      <c r="M27" s="24"/>
      <c r="N27" s="24"/>
      <c r="O27" s="24"/>
      <c r="P27" s="24"/>
      <c r="Q27" s="24"/>
      <c r="R27" s="24"/>
      <c r="S27" s="24"/>
      <c r="T27" s="24"/>
      <c r="U27" s="24"/>
    </row>
    <row r="28" spans="1:21" ht="12.75" customHeight="1" x14ac:dyDescent="0.2">
      <c r="A28" s="188" t="s">
        <v>2345</v>
      </c>
      <c r="B28" s="92" t="s">
        <v>2346</v>
      </c>
      <c r="C28" s="56" t="s">
        <v>3127</v>
      </c>
      <c r="D28" s="82">
        <v>266204.46000000002</v>
      </c>
      <c r="E28" s="24"/>
      <c r="F28" s="24"/>
      <c r="G28" s="24"/>
      <c r="H28" s="24"/>
      <c r="I28" s="24"/>
      <c r="J28" s="24"/>
      <c r="K28" s="24"/>
      <c r="L28" s="24"/>
      <c r="M28" s="24"/>
      <c r="N28" s="24"/>
      <c r="O28" s="24"/>
      <c r="P28" s="24"/>
      <c r="Q28" s="24"/>
      <c r="R28" s="24"/>
      <c r="S28" s="24"/>
      <c r="T28" s="24"/>
      <c r="U28" s="24"/>
    </row>
    <row r="29" spans="1:21" ht="12.75" customHeight="1" x14ac:dyDescent="0.2">
      <c r="A29" s="188" t="s">
        <v>2347</v>
      </c>
      <c r="B29" s="92" t="s">
        <v>2348</v>
      </c>
      <c r="C29" s="56" t="s">
        <v>3128</v>
      </c>
      <c r="D29" s="82">
        <v>696863.29</v>
      </c>
      <c r="E29" s="24"/>
      <c r="F29" s="24"/>
      <c r="G29" s="24"/>
      <c r="H29" s="24"/>
      <c r="I29" s="24"/>
      <c r="J29" s="24"/>
      <c r="K29" s="24"/>
      <c r="L29" s="24"/>
      <c r="M29" s="24"/>
      <c r="N29" s="24"/>
      <c r="O29" s="24"/>
      <c r="P29" s="24"/>
      <c r="Q29" s="24"/>
      <c r="R29" s="24"/>
      <c r="S29" s="24"/>
      <c r="T29" s="24"/>
      <c r="U29" s="24"/>
    </row>
    <row r="30" spans="1:21" ht="12.75" customHeight="1" x14ac:dyDescent="0.2">
      <c r="A30" s="188" t="s">
        <v>2349</v>
      </c>
      <c r="B30" s="92" t="s">
        <v>3095</v>
      </c>
      <c r="C30" s="56" t="s">
        <v>3129</v>
      </c>
      <c r="D30" s="82">
        <v>21473.27</v>
      </c>
      <c r="E30" s="24"/>
      <c r="F30" s="24"/>
      <c r="G30" s="24"/>
      <c r="H30" s="24"/>
      <c r="I30" s="24"/>
      <c r="J30" s="24"/>
      <c r="K30" s="24"/>
      <c r="L30" s="24"/>
      <c r="M30" s="24"/>
      <c r="N30" s="24"/>
      <c r="O30" s="24"/>
      <c r="P30" s="24"/>
      <c r="Q30" s="24"/>
      <c r="R30" s="24"/>
      <c r="S30" s="24"/>
      <c r="T30" s="24"/>
      <c r="U30" s="24"/>
    </row>
    <row r="31" spans="1:21" ht="12.75" customHeight="1" x14ac:dyDescent="0.2">
      <c r="A31" s="188" t="s">
        <v>2357</v>
      </c>
      <c r="B31" s="92" t="s">
        <v>2358</v>
      </c>
      <c r="C31" s="56" t="s">
        <v>3130</v>
      </c>
      <c r="D31" s="82">
        <v>2427.66</v>
      </c>
      <c r="E31" s="24"/>
      <c r="F31" s="24"/>
      <c r="G31" s="24"/>
      <c r="H31" s="24"/>
      <c r="I31" s="24"/>
      <c r="J31" s="24"/>
      <c r="K31" s="24"/>
      <c r="L31" s="24"/>
      <c r="M31" s="24"/>
      <c r="N31" s="24"/>
      <c r="O31" s="24"/>
      <c r="P31" s="24"/>
      <c r="Q31" s="24"/>
      <c r="R31" s="24"/>
      <c r="S31" s="24"/>
      <c r="T31" s="24"/>
      <c r="U31" s="24"/>
    </row>
    <row r="32" spans="1:21" ht="13.15" customHeight="1" x14ac:dyDescent="0.2">
      <c r="A32" s="188" t="s">
        <v>2359</v>
      </c>
      <c r="B32" s="178" t="s">
        <v>3098</v>
      </c>
      <c r="C32" s="56" t="s">
        <v>3131</v>
      </c>
      <c r="D32" s="82">
        <v>17306.5</v>
      </c>
      <c r="E32" s="97"/>
      <c r="F32" s="24"/>
      <c r="G32" s="24"/>
      <c r="H32" s="24"/>
      <c r="I32" s="24"/>
      <c r="J32" s="24"/>
      <c r="K32" s="24"/>
      <c r="L32" s="24"/>
      <c r="M32" s="24"/>
      <c r="N32" s="24"/>
      <c r="O32" s="24"/>
      <c r="P32" s="24"/>
      <c r="Q32" s="24"/>
      <c r="R32" s="24"/>
      <c r="S32" s="24"/>
      <c r="T32" s="24"/>
      <c r="U32" s="24"/>
    </row>
    <row r="33" spans="1:21" ht="12.75" customHeight="1" x14ac:dyDescent="0.2">
      <c r="A33" s="188" t="s">
        <v>2375</v>
      </c>
      <c r="B33" s="178" t="s">
        <v>2376</v>
      </c>
      <c r="C33" s="56" t="s">
        <v>3132</v>
      </c>
      <c r="D33" s="82">
        <v>51873.95</v>
      </c>
      <c r="E33" s="24"/>
      <c r="F33" s="24"/>
      <c r="G33" s="24"/>
      <c r="H33" s="24"/>
      <c r="I33" s="24"/>
      <c r="J33" s="24"/>
      <c r="K33" s="24"/>
      <c r="L33" s="24"/>
      <c r="M33" s="24"/>
      <c r="N33" s="24"/>
      <c r="O33" s="24"/>
      <c r="P33" s="24"/>
      <c r="Q33" s="24"/>
      <c r="R33" s="24"/>
      <c r="S33" s="24"/>
      <c r="T33" s="24"/>
      <c r="U33" s="24"/>
    </row>
    <row r="34" spans="1:21" ht="12.75" customHeight="1" x14ac:dyDescent="0.2">
      <c r="A34" s="188" t="s">
        <v>2377</v>
      </c>
      <c r="B34" s="178" t="s">
        <v>2378</v>
      </c>
      <c r="C34" s="56" t="s">
        <v>3133</v>
      </c>
      <c r="D34" s="82">
        <v>278518.46000000002</v>
      </c>
      <c r="E34" s="97"/>
      <c r="F34" s="24"/>
      <c r="G34" s="24"/>
      <c r="H34" s="24"/>
      <c r="I34" s="24"/>
      <c r="J34" s="24"/>
      <c r="K34" s="24"/>
      <c r="L34" s="24"/>
      <c r="M34" s="24"/>
      <c r="N34" s="24"/>
      <c r="O34" s="24"/>
      <c r="P34" s="24"/>
      <c r="Q34" s="24"/>
      <c r="R34" s="24"/>
      <c r="S34" s="24"/>
      <c r="T34" s="24"/>
      <c r="U34" s="24"/>
    </row>
    <row r="35" spans="1:21" ht="12.75" customHeight="1" x14ac:dyDescent="0.2">
      <c r="A35" s="188" t="s">
        <v>2379</v>
      </c>
      <c r="B35" s="178" t="s">
        <v>2380</v>
      </c>
      <c r="C35" s="56" t="s">
        <v>3134</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1336758.54</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150563.25</v>
      </c>
      <c r="E37" s="24"/>
      <c r="F37" s="24"/>
      <c r="G37" s="24"/>
      <c r="H37" s="24"/>
      <c r="I37" s="24"/>
      <c r="J37" s="24"/>
      <c r="K37" s="24"/>
      <c r="L37" s="24"/>
      <c r="M37" s="24"/>
      <c r="N37" s="24"/>
      <c r="O37" s="24"/>
      <c r="P37" s="24"/>
      <c r="Q37" s="24"/>
      <c r="R37" s="24"/>
      <c r="S37" s="24"/>
      <c r="T37" s="24"/>
      <c r="U37" s="24"/>
    </row>
    <row r="38" spans="1:21" ht="12.75" customHeight="1" x14ac:dyDescent="0.2">
      <c r="A38" s="18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3141</v>
      </c>
      <c r="B41" s="92" t="s">
        <v>3115</v>
      </c>
      <c r="C41" s="56" t="s">
        <v>3142</v>
      </c>
      <c r="D41" s="82">
        <v>150563.25</v>
      </c>
      <c r="E41" s="24"/>
      <c r="F41" s="24"/>
      <c r="G41" s="24"/>
      <c r="H41" s="24"/>
      <c r="I41" s="24"/>
      <c r="J41" s="24"/>
      <c r="K41" s="24"/>
      <c r="L41" s="24"/>
      <c r="M41" s="24"/>
      <c r="N41" s="24"/>
      <c r="O41" s="24"/>
      <c r="P41" s="24"/>
      <c r="Q41" s="24"/>
      <c r="R41" s="24"/>
      <c r="S41" s="24"/>
      <c r="T41" s="24"/>
      <c r="U41" s="24"/>
    </row>
    <row r="42" spans="1:21" ht="24" customHeight="1" x14ac:dyDescent="0.2">
      <c r="A42" s="18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0" t="s">
        <v>2475</v>
      </c>
      <c r="B43" s="219" t="s">
        <v>3120</v>
      </c>
      <c r="C43" s="219" t="s">
        <v>3144</v>
      </c>
      <c r="D43" s="268">
        <v>729244.55</v>
      </c>
      <c r="E43" s="97"/>
      <c r="F43" s="24"/>
      <c r="G43" s="24"/>
      <c r="H43" s="24"/>
      <c r="I43" s="24"/>
      <c r="J43" s="24"/>
      <c r="K43" s="24"/>
      <c r="L43" s="24"/>
      <c r="M43" s="24"/>
      <c r="N43" s="24"/>
      <c r="O43" s="24"/>
      <c r="P43" s="24"/>
      <c r="Q43" s="24"/>
      <c r="R43" s="24"/>
      <c r="S43" s="24"/>
      <c r="T43" s="24"/>
      <c r="U43" s="24"/>
    </row>
    <row r="44" spans="1:21" ht="24" customHeight="1" x14ac:dyDescent="0.2">
      <c r="A44" s="188"/>
      <c r="B44" s="43" t="s">
        <v>3145</v>
      </c>
      <c r="C44" s="56" t="s">
        <v>3146</v>
      </c>
      <c r="D44" s="27">
        <f>D5+D6-D25</f>
        <v>3898592.6000000006</v>
      </c>
      <c r="E44" s="24"/>
      <c r="F44" s="24"/>
      <c r="G44" s="24"/>
      <c r="H44" s="24"/>
      <c r="I44" s="24"/>
      <c r="J44" s="24"/>
      <c r="K44" s="24"/>
      <c r="L44" s="24"/>
      <c r="M44" s="24"/>
      <c r="N44" s="24"/>
      <c r="O44" s="24"/>
      <c r="P44" s="24"/>
      <c r="Q44" s="24"/>
      <c r="R44" s="24"/>
      <c r="S44" s="24"/>
      <c r="T44" s="24"/>
      <c r="U44" s="24"/>
    </row>
    <row r="45" spans="1:21" ht="24" customHeight="1" x14ac:dyDescent="0.2">
      <c r="A45" s="42"/>
      <c r="B45" s="219" t="s">
        <v>3147</v>
      </c>
      <c r="C45" s="56" t="s">
        <v>3148</v>
      </c>
      <c r="D45" s="27">
        <f>D46+D51+D92+D97+D103</f>
        <v>17745.98</v>
      </c>
      <c r="E45" s="97"/>
      <c r="F45" s="24"/>
      <c r="G45" s="24"/>
      <c r="H45" s="24"/>
      <c r="I45" s="24"/>
      <c r="J45" s="24"/>
      <c r="K45" s="24"/>
      <c r="L45" s="24"/>
      <c r="M45" s="24"/>
      <c r="N45" s="24"/>
      <c r="O45" s="24"/>
      <c r="P45" s="24"/>
      <c r="Q45" s="24"/>
      <c r="R45" s="24"/>
      <c r="S45" s="24"/>
      <c r="T45" s="24"/>
      <c r="U45" s="24"/>
    </row>
    <row r="46" spans="1:21" ht="24" customHeight="1" x14ac:dyDescent="0.2">
      <c r="A46" s="18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19" t="s">
        <v>3159</v>
      </c>
      <c r="C51" s="56" t="s">
        <v>3160</v>
      </c>
      <c r="D51" s="27">
        <f>D52+D57+D62+D67+D72+D77+D82+D87</f>
        <v>13186.95</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7842.07</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3151</v>
      </c>
      <c r="C58" s="56" t="s">
        <v>3169</v>
      </c>
      <c r="D58" s="82">
        <v>0</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3157</v>
      </c>
      <c r="C61" s="56" t="s">
        <v>3172</v>
      </c>
      <c r="D61" s="82">
        <v>7842.07</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19"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1" t="s">
        <v>3197</v>
      </c>
      <c r="C82" s="56" t="s">
        <v>3198</v>
      </c>
      <c r="D82" s="27">
        <f>SUM(D83:D86)</f>
        <v>5344.88</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5344.88</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4559.03</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3157</v>
      </c>
      <c r="C96" s="56" t="s">
        <v>3214</v>
      </c>
      <c r="D96" s="82">
        <v>4559.03</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0" t="s">
        <v>2475</v>
      </c>
      <c r="B103" s="219" t="s">
        <v>3120</v>
      </c>
      <c r="C103" s="219" t="s">
        <v>3222</v>
      </c>
      <c r="D103" s="268">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9" t="s">
        <v>3223</v>
      </c>
      <c r="C104" s="56" t="s">
        <v>3224</v>
      </c>
      <c r="D104" s="27">
        <f>SUM(D105:D109)</f>
        <v>3880846.62</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2343</v>
      </c>
      <c r="B106" s="92" t="s">
        <v>3069</v>
      </c>
      <c r="C106" s="56" t="s">
        <v>3226</v>
      </c>
      <c r="D106" s="82">
        <v>86923.470000000016</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2381</v>
      </c>
      <c r="B107" s="92" t="s">
        <v>3071</v>
      </c>
      <c r="C107" s="56" t="s">
        <v>3227</v>
      </c>
      <c r="D107" s="82">
        <v>113985.34</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3104</v>
      </c>
      <c r="B108" s="92" t="s">
        <v>3228</v>
      </c>
      <c r="C108" s="56" t="s">
        <v>3229</v>
      </c>
      <c r="D108" s="82">
        <v>3595538.98</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2475</v>
      </c>
      <c r="B109" s="207" t="s">
        <v>3120</v>
      </c>
      <c r="C109" s="226" t="s">
        <v>3230</v>
      </c>
      <c r="D109" s="269">
        <v>84398.83</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C308" s="72"/>
      <c r="D308" s="65"/>
      <c r="E308" s="65"/>
      <c r="F308" s="65"/>
      <c r="G308" s="65"/>
      <c r="H308" s="65"/>
      <c r="I308" s="65"/>
      <c r="J308" s="65"/>
      <c r="K308" s="65"/>
      <c r="L308" s="65"/>
      <c r="M308" s="65"/>
      <c r="N308" s="65"/>
      <c r="O308" s="65"/>
      <c r="P308" s="65"/>
      <c r="Q308" s="65"/>
      <c r="R308" s="65"/>
      <c r="S308" s="65"/>
      <c r="T308" s="65"/>
      <c r="U308" s="65"/>
    </row>
    <row r="309" spans="1:21" ht="15.75" customHeight="1" x14ac:dyDescent="0.2">
      <c r="C309" s="72"/>
      <c r="D309" s="65"/>
      <c r="E309" s="65"/>
      <c r="F309" s="65"/>
      <c r="G309" s="65"/>
      <c r="H309" s="65"/>
      <c r="I309" s="65"/>
      <c r="J309" s="65"/>
      <c r="K309" s="65"/>
      <c r="L309" s="65"/>
      <c r="M309" s="65"/>
      <c r="N309" s="65"/>
      <c r="O309" s="65"/>
      <c r="P309" s="65"/>
      <c r="Q309" s="65"/>
      <c r="R309" s="65"/>
      <c r="S309" s="65"/>
      <c r="T309" s="65"/>
      <c r="U309" s="65"/>
    </row>
    <row r="310" spans="1:21" ht="15.75" customHeight="1" x14ac:dyDescent="0.2">
      <c r="C310" s="72"/>
      <c r="D310" s="65"/>
      <c r="E310" s="65"/>
      <c r="F310" s="65"/>
      <c r="G310" s="65"/>
      <c r="H310" s="65"/>
      <c r="I310" s="65"/>
      <c r="J310" s="65"/>
      <c r="K310" s="65"/>
      <c r="L310" s="65"/>
      <c r="M310" s="65"/>
      <c r="N310" s="65"/>
      <c r="O310" s="65"/>
      <c r="P310" s="65"/>
      <c r="Q310" s="65"/>
      <c r="R310" s="65"/>
      <c r="S310" s="65"/>
      <c r="T310" s="65"/>
      <c r="U310" s="65"/>
    </row>
    <row r="311" spans="1:21" ht="15.75" customHeight="1" x14ac:dyDescent="0.2">
      <c r="C311" s="72"/>
      <c r="D311" s="65"/>
      <c r="E311" s="65"/>
      <c r="F311" s="65"/>
      <c r="G311" s="65"/>
      <c r="H311" s="65"/>
      <c r="I311" s="65"/>
      <c r="J311" s="65"/>
      <c r="K311" s="65"/>
      <c r="L311" s="65"/>
      <c r="M311" s="65"/>
      <c r="N311" s="65"/>
      <c r="O311" s="65"/>
      <c r="P311" s="65"/>
      <c r="Q311" s="65"/>
      <c r="R311" s="65"/>
      <c r="S311" s="65"/>
      <c r="T311" s="65"/>
      <c r="U311" s="65"/>
    </row>
    <row r="312" spans="1:21" ht="15.75" customHeight="1" x14ac:dyDescent="0.2">
      <c r="C312" s="72"/>
      <c r="D312" s="65"/>
      <c r="E312" s="65"/>
      <c r="F312" s="65"/>
      <c r="G312" s="65"/>
      <c r="H312" s="65"/>
      <c r="I312" s="65"/>
      <c r="J312" s="65"/>
      <c r="K312" s="65"/>
      <c r="L312" s="65"/>
      <c r="M312" s="65"/>
      <c r="N312" s="65"/>
      <c r="O312" s="65"/>
      <c r="P312" s="65"/>
      <c r="Q312" s="65"/>
      <c r="R312" s="65"/>
      <c r="S312" s="65"/>
      <c r="T312" s="65"/>
      <c r="U312" s="65"/>
    </row>
    <row r="313" spans="1:21" ht="15.75" customHeight="1" x14ac:dyDescent="0.2">
      <c r="C313" s="72"/>
      <c r="D313" s="65"/>
      <c r="E313" s="65"/>
      <c r="F313" s="65"/>
      <c r="G313" s="65"/>
      <c r="H313" s="65"/>
      <c r="I313" s="65"/>
      <c r="J313" s="65"/>
      <c r="K313" s="65"/>
      <c r="L313" s="65"/>
      <c r="M313" s="65"/>
      <c r="N313" s="65"/>
      <c r="O313" s="65"/>
      <c r="P313" s="65"/>
      <c r="Q313" s="65"/>
      <c r="R313" s="65"/>
      <c r="S313" s="65"/>
      <c r="T313" s="65"/>
      <c r="U313" s="65"/>
    </row>
    <row r="314" spans="1:21" ht="15.75" customHeight="1" x14ac:dyDescent="0.2">
      <c r="C314" s="72"/>
      <c r="D314" s="65"/>
      <c r="E314" s="65"/>
      <c r="F314" s="65"/>
      <c r="G314" s="65"/>
      <c r="H314" s="65"/>
      <c r="I314" s="65"/>
      <c r="J314" s="65"/>
      <c r="K314" s="65"/>
      <c r="L314" s="65"/>
      <c r="M314" s="65"/>
      <c r="N314" s="65"/>
      <c r="O314" s="65"/>
      <c r="P314" s="65"/>
      <c r="Q314" s="65"/>
      <c r="R314" s="65"/>
      <c r="S314" s="65"/>
      <c r="T314" s="65"/>
      <c r="U314" s="65"/>
    </row>
    <row r="315" spans="1:21" ht="15.75" customHeight="1" x14ac:dyDescent="0.2">
      <c r="C315" s="72"/>
      <c r="D315" s="65"/>
      <c r="E315" s="65"/>
      <c r="F315" s="65"/>
      <c r="G315" s="65"/>
      <c r="H315" s="65"/>
      <c r="I315" s="65"/>
      <c r="J315" s="65"/>
      <c r="K315" s="65"/>
      <c r="L315" s="65"/>
      <c r="M315" s="65"/>
      <c r="N315" s="65"/>
      <c r="O315" s="65"/>
      <c r="P315" s="65"/>
      <c r="Q315" s="65"/>
      <c r="R315" s="65"/>
      <c r="S315" s="65"/>
      <c r="T315" s="65"/>
      <c r="U315" s="65"/>
    </row>
    <row r="316" spans="1:21" ht="15.75" customHeight="1" x14ac:dyDescent="0.2">
      <c r="C316" s="72"/>
      <c r="D316" s="65"/>
      <c r="E316" s="65"/>
      <c r="F316" s="65"/>
      <c r="G316" s="65"/>
      <c r="H316" s="65"/>
      <c r="I316" s="65"/>
      <c r="J316" s="65"/>
      <c r="K316" s="65"/>
      <c r="L316" s="65"/>
      <c r="M316" s="65"/>
      <c r="N316" s="65"/>
      <c r="O316" s="65"/>
      <c r="P316" s="65"/>
      <c r="Q316" s="65"/>
      <c r="R316" s="65"/>
      <c r="S316" s="65"/>
      <c r="T316" s="65"/>
      <c r="U316" s="65"/>
    </row>
    <row r="317" spans="1:21" ht="15.75" customHeight="1" x14ac:dyDescent="0.2">
      <c r="C317" s="72"/>
      <c r="D317" s="65"/>
      <c r="E317" s="65"/>
      <c r="F317" s="65"/>
      <c r="G317" s="65"/>
      <c r="H317" s="65"/>
      <c r="I317" s="65"/>
      <c r="J317" s="65"/>
      <c r="K317" s="65"/>
      <c r="L317" s="65"/>
      <c r="M317" s="65"/>
      <c r="N317" s="65"/>
      <c r="O317" s="65"/>
      <c r="P317" s="65"/>
      <c r="Q317" s="65"/>
      <c r="R317" s="65"/>
      <c r="S317" s="65"/>
      <c r="T317" s="65"/>
      <c r="U317" s="65"/>
    </row>
    <row r="318" spans="1:21" ht="15.75" customHeight="1" x14ac:dyDescent="0.2">
      <c r="C318" s="72"/>
      <c r="D318" s="65"/>
      <c r="E318" s="65"/>
      <c r="F318" s="65"/>
      <c r="G318" s="65"/>
      <c r="H318" s="65"/>
      <c r="I318" s="65"/>
      <c r="J318" s="65"/>
      <c r="K318" s="65"/>
      <c r="L318" s="65"/>
      <c r="M318" s="65"/>
      <c r="N318" s="65"/>
      <c r="O318" s="65"/>
      <c r="P318" s="65"/>
      <c r="Q318" s="65"/>
      <c r="R318" s="65"/>
      <c r="S318" s="65"/>
      <c r="T318" s="65"/>
      <c r="U318" s="65"/>
    </row>
    <row r="319" spans="1:21" ht="15.75" customHeight="1" x14ac:dyDescent="0.2">
      <c r="C319" s="72"/>
      <c r="D319" s="65"/>
      <c r="E319" s="65"/>
      <c r="F319" s="65"/>
      <c r="G319" s="65"/>
      <c r="H319" s="65"/>
      <c r="I319" s="65"/>
      <c r="J319" s="65"/>
      <c r="K319" s="65"/>
      <c r="L319" s="65"/>
      <c r="M319" s="65"/>
      <c r="N319" s="65"/>
      <c r="O319" s="65"/>
      <c r="P319" s="65"/>
      <c r="Q319" s="65"/>
      <c r="R319" s="65"/>
      <c r="S319" s="65"/>
      <c r="T319" s="65"/>
      <c r="U319" s="65"/>
    </row>
    <row r="320" spans="1:21" ht="15.75" customHeight="1" x14ac:dyDescent="0.2">
      <c r="C320" s="72"/>
      <c r="D320" s="65"/>
      <c r="E320" s="65"/>
      <c r="F320" s="65"/>
      <c r="G320" s="65"/>
      <c r="H320" s="65"/>
      <c r="I320" s="65"/>
      <c r="J320" s="65"/>
      <c r="K320" s="65"/>
      <c r="L320" s="65"/>
      <c r="M320" s="65"/>
      <c r="N320" s="65"/>
      <c r="O320" s="65"/>
      <c r="P320" s="65"/>
      <c r="Q320" s="65"/>
      <c r="R320" s="65"/>
      <c r="S320" s="65"/>
      <c r="T320" s="65"/>
      <c r="U320" s="65"/>
    </row>
    <row r="321" spans="3:21" ht="15.75" customHeight="1" x14ac:dyDescent="0.2">
      <c r="C321" s="72"/>
      <c r="D321" s="65"/>
      <c r="E321" s="65"/>
      <c r="F321" s="65"/>
      <c r="G321" s="65"/>
      <c r="H321" s="65"/>
      <c r="I321" s="65"/>
      <c r="J321" s="65"/>
      <c r="K321" s="65"/>
      <c r="L321" s="65"/>
      <c r="M321" s="65"/>
      <c r="N321" s="65"/>
      <c r="O321" s="65"/>
      <c r="P321" s="65"/>
      <c r="Q321" s="65"/>
      <c r="R321" s="65"/>
      <c r="S321" s="65"/>
      <c r="T321" s="65"/>
      <c r="U321" s="65"/>
    </row>
    <row r="322" spans="3:21" ht="15.75" customHeight="1" x14ac:dyDescent="0.2">
      <c r="C322" s="72"/>
      <c r="D322" s="65"/>
      <c r="E322" s="65"/>
      <c r="F322" s="65"/>
      <c r="G322" s="65"/>
      <c r="H322" s="65"/>
      <c r="I322" s="65"/>
      <c r="J322" s="65"/>
      <c r="K322" s="65"/>
      <c r="L322" s="65"/>
      <c r="M322" s="65"/>
      <c r="N322" s="65"/>
      <c r="O322" s="65"/>
      <c r="P322" s="65"/>
      <c r="Q322" s="65"/>
      <c r="R322" s="65"/>
      <c r="S322" s="65"/>
      <c r="T322" s="65"/>
      <c r="U322" s="65"/>
    </row>
    <row r="323" spans="3:21" ht="15.75" customHeight="1" x14ac:dyDescent="0.2">
      <c r="C323" s="72"/>
      <c r="D323" s="65"/>
      <c r="E323" s="65"/>
      <c r="F323" s="65"/>
      <c r="G323" s="65"/>
      <c r="H323" s="65"/>
      <c r="I323" s="65"/>
      <c r="J323" s="65"/>
      <c r="K323" s="65"/>
      <c r="L323" s="65"/>
      <c r="M323" s="65"/>
      <c r="N323" s="65"/>
      <c r="O323" s="65"/>
      <c r="P323" s="65"/>
      <c r="Q323" s="65"/>
      <c r="R323" s="65"/>
      <c r="S323" s="65"/>
      <c r="T323" s="65"/>
      <c r="U323" s="65"/>
    </row>
    <row r="324" spans="3:21" ht="15.75" customHeight="1" x14ac:dyDescent="0.2">
      <c r="C324" s="72"/>
      <c r="D324" s="65"/>
      <c r="E324" s="65"/>
      <c r="F324" s="65"/>
      <c r="G324" s="65"/>
      <c r="H324" s="65"/>
      <c r="I324" s="65"/>
      <c r="J324" s="65"/>
      <c r="K324" s="65"/>
      <c r="L324" s="65"/>
      <c r="M324" s="65"/>
      <c r="N324" s="65"/>
      <c r="O324" s="65"/>
      <c r="P324" s="65"/>
      <c r="Q324" s="65"/>
      <c r="R324" s="65"/>
      <c r="S324" s="65"/>
      <c r="T324" s="65"/>
      <c r="U324" s="65"/>
    </row>
    <row r="325" spans="3:21" ht="15.75" customHeight="1" x14ac:dyDescent="0.2">
      <c r="C325" s="72"/>
      <c r="D325" s="65"/>
      <c r="E325" s="65"/>
      <c r="F325" s="65"/>
      <c r="G325" s="65"/>
      <c r="H325" s="65"/>
      <c r="I325" s="65"/>
      <c r="J325" s="65"/>
      <c r="K325" s="65"/>
      <c r="L325" s="65"/>
      <c r="M325" s="65"/>
      <c r="N325" s="65"/>
      <c r="O325" s="65"/>
      <c r="P325" s="65"/>
      <c r="Q325" s="65"/>
      <c r="R325" s="65"/>
      <c r="S325" s="65"/>
      <c r="T325" s="65"/>
      <c r="U325" s="65"/>
    </row>
    <row r="326" spans="3:21" ht="15.75" customHeight="1" x14ac:dyDescent="0.2">
      <c r="C326" s="72"/>
      <c r="D326" s="65"/>
      <c r="E326" s="65"/>
      <c r="F326" s="65"/>
      <c r="G326" s="65"/>
      <c r="H326" s="65"/>
      <c r="I326" s="65"/>
      <c r="J326" s="65"/>
      <c r="K326" s="65"/>
      <c r="L326" s="65"/>
      <c r="M326" s="65"/>
      <c r="N326" s="65"/>
      <c r="O326" s="65"/>
      <c r="P326" s="65"/>
      <c r="Q326" s="65"/>
      <c r="R326" s="65"/>
      <c r="S326" s="65"/>
      <c r="T326" s="65"/>
      <c r="U326" s="65"/>
    </row>
    <row r="327" spans="3:21" ht="15.75" customHeight="1" x14ac:dyDescent="0.2">
      <c r="C327" s="72"/>
      <c r="D327" s="65"/>
      <c r="E327" s="65"/>
      <c r="F327" s="65"/>
      <c r="G327" s="65"/>
      <c r="H327" s="65"/>
      <c r="I327" s="65"/>
      <c r="J327" s="65"/>
      <c r="K327" s="65"/>
      <c r="L327" s="65"/>
      <c r="M327" s="65"/>
      <c r="N327" s="65"/>
      <c r="O327" s="65"/>
      <c r="P327" s="65"/>
      <c r="Q327" s="65"/>
      <c r="R327" s="65"/>
      <c r="S327" s="65"/>
      <c r="T327" s="65"/>
      <c r="U327" s="65"/>
    </row>
    <row r="328" spans="3:21" ht="15.75" customHeight="1" x14ac:dyDescent="0.2">
      <c r="C328" s="72"/>
      <c r="D328" s="65"/>
      <c r="E328" s="65"/>
      <c r="F328" s="65"/>
      <c r="G328" s="65"/>
      <c r="H328" s="65"/>
      <c r="I328" s="65"/>
      <c r="J328" s="65"/>
      <c r="K328" s="65"/>
      <c r="L328" s="65"/>
      <c r="M328" s="65"/>
      <c r="N328" s="65"/>
      <c r="O328" s="65"/>
      <c r="P328" s="65"/>
      <c r="Q328" s="65"/>
      <c r="R328" s="65"/>
      <c r="S328" s="65"/>
      <c r="T328" s="65"/>
      <c r="U328" s="65"/>
    </row>
    <row r="329" spans="3:21" ht="15.75" customHeight="1" x14ac:dyDescent="0.2">
      <c r="C329" s="72"/>
      <c r="D329" s="65"/>
      <c r="E329" s="65"/>
      <c r="F329" s="65"/>
      <c r="G329" s="65"/>
      <c r="H329" s="65"/>
      <c r="I329" s="65"/>
      <c r="J329" s="65"/>
      <c r="K329" s="65"/>
      <c r="L329" s="65"/>
      <c r="M329" s="65"/>
      <c r="N329" s="65"/>
      <c r="O329" s="65"/>
      <c r="P329" s="65"/>
      <c r="Q329" s="65"/>
      <c r="R329" s="65"/>
      <c r="S329" s="65"/>
      <c r="T329" s="65"/>
      <c r="U329" s="65"/>
    </row>
    <row r="330" spans="3:21" ht="15.75" customHeight="1" x14ac:dyDescent="0.2">
      <c r="C330" s="72"/>
      <c r="D330" s="65"/>
      <c r="E330" s="65"/>
      <c r="F330" s="65"/>
      <c r="G330" s="65"/>
      <c r="H330" s="65"/>
      <c r="I330" s="65"/>
      <c r="J330" s="65"/>
      <c r="K330" s="65"/>
      <c r="L330" s="65"/>
      <c r="M330" s="65"/>
      <c r="N330" s="65"/>
      <c r="O330" s="65"/>
      <c r="P330" s="65"/>
      <c r="Q330" s="65"/>
      <c r="R330" s="65"/>
      <c r="S330" s="65"/>
      <c r="T330" s="65"/>
      <c r="U330" s="65"/>
    </row>
    <row r="331" spans="3:21" ht="15.75" customHeight="1" x14ac:dyDescent="0.2">
      <c r="C331" s="72"/>
      <c r="D331" s="65"/>
      <c r="E331" s="65"/>
      <c r="F331" s="65"/>
      <c r="G331" s="65"/>
      <c r="H331" s="65"/>
      <c r="I331" s="65"/>
      <c r="J331" s="65"/>
      <c r="K331" s="65"/>
      <c r="L331" s="65"/>
      <c r="M331" s="65"/>
      <c r="N331" s="65"/>
      <c r="O331" s="65"/>
      <c r="P331" s="65"/>
      <c r="Q331" s="65"/>
      <c r="R331" s="65"/>
      <c r="S331" s="65"/>
      <c r="T331" s="65"/>
      <c r="U331" s="65"/>
    </row>
    <row r="332" spans="3:21" ht="15.75" customHeight="1" x14ac:dyDescent="0.2">
      <c r="C332" s="72"/>
      <c r="D332" s="65"/>
      <c r="E332" s="65"/>
      <c r="F332" s="65"/>
      <c r="G332" s="65"/>
      <c r="H332" s="65"/>
      <c r="I332" s="65"/>
      <c r="J332" s="65"/>
      <c r="K332" s="65"/>
      <c r="L332" s="65"/>
      <c r="M332" s="65"/>
      <c r="N332" s="65"/>
      <c r="O332" s="65"/>
      <c r="P332" s="65"/>
      <c r="Q332" s="65"/>
      <c r="R332" s="65"/>
      <c r="S332" s="65"/>
      <c r="T332" s="65"/>
      <c r="U332" s="65"/>
    </row>
    <row r="333" spans="3:21" ht="15.75" customHeight="1" x14ac:dyDescent="0.2">
      <c r="C333" s="72"/>
      <c r="D333" s="65"/>
      <c r="E333" s="65"/>
      <c r="F333" s="65"/>
      <c r="G333" s="65"/>
      <c r="H333" s="65"/>
      <c r="I333" s="65"/>
      <c r="J333" s="65"/>
      <c r="K333" s="65"/>
      <c r="L333" s="65"/>
      <c r="M333" s="65"/>
      <c r="N333" s="65"/>
      <c r="O333" s="65"/>
      <c r="P333" s="65"/>
      <c r="Q333" s="65"/>
      <c r="R333" s="65"/>
      <c r="S333" s="65"/>
      <c r="T333" s="65"/>
      <c r="U333" s="65"/>
    </row>
    <row r="334" spans="3:21" ht="15.75" customHeight="1" x14ac:dyDescent="0.2">
      <c r="C334" s="72"/>
      <c r="D334" s="65"/>
      <c r="E334" s="65"/>
      <c r="F334" s="65"/>
      <c r="G334" s="65"/>
      <c r="H334" s="65"/>
      <c r="I334" s="65"/>
      <c r="J334" s="65"/>
      <c r="K334" s="65"/>
      <c r="L334" s="65"/>
      <c r="M334" s="65"/>
      <c r="N334" s="65"/>
      <c r="O334" s="65"/>
      <c r="P334" s="65"/>
      <c r="Q334" s="65"/>
      <c r="R334" s="65"/>
      <c r="S334" s="65"/>
      <c r="T334" s="65"/>
      <c r="U334" s="65"/>
    </row>
    <row r="335" spans="3:21" ht="15.75" customHeight="1" x14ac:dyDescent="0.2">
      <c r="C335" s="72"/>
      <c r="D335" s="65"/>
      <c r="E335" s="65"/>
      <c r="F335" s="65"/>
      <c r="G335" s="65"/>
      <c r="H335" s="65"/>
      <c r="I335" s="65"/>
      <c r="J335" s="65"/>
      <c r="K335" s="65"/>
      <c r="L335" s="65"/>
      <c r="M335" s="65"/>
      <c r="N335" s="65"/>
      <c r="O335" s="65"/>
      <c r="P335" s="65"/>
      <c r="Q335" s="65"/>
      <c r="R335" s="65"/>
      <c r="S335" s="65"/>
      <c r="T335" s="65"/>
      <c r="U335" s="65"/>
    </row>
    <row r="336" spans="3:21" ht="15.75" customHeight="1" x14ac:dyDescent="0.2">
      <c r="C336" s="72"/>
      <c r="D336" s="65"/>
      <c r="E336" s="65"/>
      <c r="F336" s="65"/>
      <c r="G336" s="65"/>
      <c r="H336" s="65"/>
      <c r="I336" s="65"/>
      <c r="J336" s="65"/>
      <c r="K336" s="65"/>
      <c r="L336" s="65"/>
      <c r="M336" s="65"/>
      <c r="N336" s="65"/>
      <c r="O336" s="65"/>
      <c r="P336" s="65"/>
      <c r="Q336" s="65"/>
      <c r="R336" s="65"/>
      <c r="S336" s="65"/>
      <c r="T336" s="65"/>
      <c r="U336" s="65"/>
    </row>
    <row r="337" spans="3:21" ht="15.75" customHeight="1" x14ac:dyDescent="0.2">
      <c r="C337" s="72"/>
      <c r="D337" s="65"/>
      <c r="E337" s="65"/>
      <c r="F337" s="65"/>
      <c r="G337" s="65"/>
      <c r="H337" s="65"/>
      <c r="I337" s="65"/>
      <c r="J337" s="65"/>
      <c r="K337" s="65"/>
      <c r="L337" s="65"/>
      <c r="M337" s="65"/>
      <c r="N337" s="65"/>
      <c r="O337" s="65"/>
      <c r="P337" s="65"/>
      <c r="Q337" s="65"/>
      <c r="R337" s="65"/>
      <c r="S337" s="65"/>
      <c r="T337" s="65"/>
      <c r="U337" s="65"/>
    </row>
    <row r="338" spans="3:21" ht="15.75" customHeight="1" x14ac:dyDescent="0.2">
      <c r="C338" s="72"/>
      <c r="D338" s="65"/>
      <c r="E338" s="65"/>
      <c r="F338" s="65"/>
      <c r="G338" s="65"/>
      <c r="H338" s="65"/>
      <c r="I338" s="65"/>
      <c r="J338" s="65"/>
      <c r="K338" s="65"/>
      <c r="L338" s="65"/>
      <c r="M338" s="65"/>
      <c r="N338" s="65"/>
      <c r="O338" s="65"/>
      <c r="P338" s="65"/>
      <c r="Q338" s="65"/>
      <c r="R338" s="65"/>
      <c r="S338" s="65"/>
      <c r="T338" s="65"/>
      <c r="U338" s="65"/>
    </row>
    <row r="339" spans="3:21" ht="15.75" customHeight="1" x14ac:dyDescent="0.2">
      <c r="C339" s="72"/>
      <c r="D339" s="65"/>
      <c r="E339" s="65"/>
      <c r="F339" s="65"/>
      <c r="G339" s="65"/>
      <c r="H339" s="65"/>
      <c r="I339" s="65"/>
      <c r="J339" s="65"/>
      <c r="K339" s="65"/>
      <c r="L339" s="65"/>
      <c r="M339" s="65"/>
      <c r="N339" s="65"/>
      <c r="O339" s="65"/>
      <c r="P339" s="65"/>
      <c r="Q339" s="65"/>
      <c r="R339" s="65"/>
      <c r="S339" s="65"/>
      <c r="T339" s="65"/>
      <c r="U339" s="65"/>
    </row>
    <row r="340" spans="3:21" ht="15.75" customHeight="1" x14ac:dyDescent="0.2">
      <c r="C340" s="72"/>
      <c r="D340" s="65"/>
      <c r="E340" s="65"/>
      <c r="F340" s="65"/>
      <c r="G340" s="65"/>
      <c r="H340" s="65"/>
      <c r="I340" s="65"/>
      <c r="J340" s="65"/>
      <c r="K340" s="65"/>
      <c r="L340" s="65"/>
      <c r="M340" s="65"/>
      <c r="N340" s="65"/>
      <c r="O340" s="65"/>
      <c r="P340" s="65"/>
      <c r="Q340" s="65"/>
      <c r="R340" s="65"/>
      <c r="S340" s="65"/>
      <c r="T340" s="65"/>
      <c r="U340" s="65"/>
    </row>
    <row r="341" spans="3:21" ht="15.75" customHeight="1" x14ac:dyDescent="0.2">
      <c r="C341" s="72"/>
      <c r="D341" s="65"/>
      <c r="E341" s="65"/>
      <c r="F341" s="65"/>
      <c r="G341" s="65"/>
      <c r="H341" s="65"/>
      <c r="I341" s="65"/>
      <c r="J341" s="65"/>
      <c r="K341" s="65"/>
      <c r="L341" s="65"/>
      <c r="M341" s="65"/>
      <c r="N341" s="65"/>
      <c r="O341" s="65"/>
      <c r="P341" s="65"/>
      <c r="Q341" s="65"/>
      <c r="R341" s="65"/>
      <c r="S341" s="65"/>
      <c r="T341" s="65"/>
      <c r="U341" s="65"/>
    </row>
    <row r="342" spans="3:21" ht="15.75" customHeight="1" x14ac:dyDescent="0.2">
      <c r="C342" s="72"/>
      <c r="D342" s="65"/>
      <c r="E342" s="65"/>
      <c r="F342" s="65"/>
      <c r="G342" s="65"/>
      <c r="H342" s="65"/>
      <c r="I342" s="65"/>
      <c r="J342" s="65"/>
      <c r="K342" s="65"/>
      <c r="L342" s="65"/>
      <c r="M342" s="65"/>
      <c r="N342" s="65"/>
      <c r="O342" s="65"/>
      <c r="P342" s="65"/>
      <c r="Q342" s="65"/>
      <c r="R342" s="65"/>
      <c r="S342" s="65"/>
      <c r="T342" s="65"/>
      <c r="U342" s="65"/>
    </row>
    <row r="343" spans="3:21" ht="15.75" customHeight="1" x14ac:dyDescent="0.2">
      <c r="C343" s="72"/>
      <c r="D343" s="65"/>
      <c r="E343" s="65"/>
      <c r="F343" s="65"/>
      <c r="G343" s="65"/>
      <c r="H343" s="65"/>
      <c r="I343" s="65"/>
      <c r="J343" s="65"/>
      <c r="K343" s="65"/>
      <c r="L343" s="65"/>
      <c r="M343" s="65"/>
      <c r="N343" s="65"/>
      <c r="O343" s="65"/>
      <c r="P343" s="65"/>
      <c r="Q343" s="65"/>
      <c r="R343" s="65"/>
      <c r="S343" s="65"/>
      <c r="T343" s="65"/>
      <c r="U343" s="65"/>
    </row>
    <row r="344" spans="3:21" ht="15.75" customHeight="1" x14ac:dyDescent="0.2">
      <c r="C344" s="72"/>
      <c r="D344" s="65"/>
      <c r="E344" s="65"/>
      <c r="F344" s="65"/>
      <c r="G344" s="65"/>
      <c r="H344" s="65"/>
      <c r="I344" s="65"/>
      <c r="J344" s="65"/>
      <c r="K344" s="65"/>
      <c r="L344" s="65"/>
      <c r="M344" s="65"/>
      <c r="N344" s="65"/>
      <c r="O344" s="65"/>
      <c r="P344" s="65"/>
      <c r="Q344" s="65"/>
      <c r="R344" s="65"/>
      <c r="S344" s="65"/>
      <c r="T344" s="65"/>
      <c r="U344" s="65"/>
    </row>
    <row r="345" spans="3:21" ht="15.75" customHeight="1" x14ac:dyDescent="0.2">
      <c r="C345" s="72"/>
      <c r="D345" s="65"/>
      <c r="E345" s="65"/>
      <c r="F345" s="65"/>
      <c r="G345" s="65"/>
      <c r="H345" s="65"/>
      <c r="I345" s="65"/>
      <c r="J345" s="65"/>
      <c r="K345" s="65"/>
      <c r="L345" s="65"/>
      <c r="M345" s="65"/>
      <c r="N345" s="65"/>
      <c r="O345" s="65"/>
      <c r="P345" s="65"/>
      <c r="Q345" s="65"/>
      <c r="R345" s="65"/>
      <c r="S345" s="65"/>
      <c r="T345" s="65"/>
      <c r="U345" s="65"/>
    </row>
    <row r="346" spans="3:21" ht="15.75" customHeight="1" x14ac:dyDescent="0.2">
      <c r="C346" s="72"/>
      <c r="D346" s="65"/>
      <c r="E346" s="65"/>
      <c r="F346" s="65"/>
      <c r="G346" s="65"/>
      <c r="H346" s="65"/>
      <c r="I346" s="65"/>
      <c r="J346" s="65"/>
      <c r="K346" s="65"/>
      <c r="L346" s="65"/>
      <c r="M346" s="65"/>
      <c r="N346" s="65"/>
      <c r="O346" s="65"/>
      <c r="P346" s="65"/>
      <c r="Q346" s="65"/>
      <c r="R346" s="65"/>
      <c r="S346" s="65"/>
      <c r="T346" s="65"/>
      <c r="U346" s="65"/>
    </row>
    <row r="347" spans="3:21" ht="15.75" customHeight="1" x14ac:dyDescent="0.2">
      <c r="C347" s="72"/>
      <c r="D347" s="65"/>
      <c r="E347" s="65"/>
      <c r="F347" s="65"/>
      <c r="G347" s="65"/>
      <c r="H347" s="65"/>
      <c r="I347" s="65"/>
      <c r="J347" s="65"/>
      <c r="K347" s="65"/>
      <c r="L347" s="65"/>
      <c r="M347" s="65"/>
      <c r="N347" s="65"/>
      <c r="O347" s="65"/>
      <c r="P347" s="65"/>
      <c r="Q347" s="65"/>
      <c r="R347" s="65"/>
      <c r="S347" s="65"/>
      <c r="T347" s="65"/>
      <c r="U347" s="65"/>
    </row>
    <row r="348" spans="3:21" ht="15.75" customHeight="1" x14ac:dyDescent="0.2">
      <c r="C348" s="72"/>
      <c r="D348" s="65"/>
      <c r="E348" s="65"/>
      <c r="F348" s="65"/>
      <c r="G348" s="65"/>
      <c r="H348" s="65"/>
      <c r="I348" s="65"/>
      <c r="J348" s="65"/>
      <c r="K348" s="65"/>
      <c r="L348" s="65"/>
      <c r="M348" s="65"/>
      <c r="N348" s="65"/>
      <c r="O348" s="65"/>
      <c r="P348" s="65"/>
      <c r="Q348" s="65"/>
      <c r="R348" s="65"/>
      <c r="S348" s="65"/>
      <c r="T348" s="65"/>
      <c r="U348" s="65"/>
    </row>
    <row r="349" spans="3:21" ht="15.75" customHeight="1" x14ac:dyDescent="0.2">
      <c r="C349" s="72"/>
      <c r="D349" s="65"/>
      <c r="E349" s="65"/>
      <c r="F349" s="65"/>
      <c r="G349" s="65"/>
      <c r="H349" s="65"/>
      <c r="I349" s="65"/>
      <c r="J349" s="65"/>
      <c r="K349" s="65"/>
      <c r="L349" s="65"/>
      <c r="M349" s="65"/>
      <c r="N349" s="65"/>
      <c r="O349" s="65"/>
      <c r="P349" s="65"/>
      <c r="Q349" s="65"/>
      <c r="R349" s="65"/>
      <c r="S349" s="65"/>
      <c r="T349" s="65"/>
      <c r="U349" s="65"/>
    </row>
    <row r="350" spans="3:21" ht="15.75" customHeight="1" x14ac:dyDescent="0.2">
      <c r="C350" s="72"/>
      <c r="D350" s="65"/>
      <c r="E350" s="65"/>
      <c r="F350" s="65"/>
      <c r="G350" s="65"/>
      <c r="H350" s="65"/>
      <c r="I350" s="65"/>
      <c r="J350" s="65"/>
      <c r="K350" s="65"/>
      <c r="L350" s="65"/>
      <c r="M350" s="65"/>
      <c r="N350" s="65"/>
      <c r="O350" s="65"/>
      <c r="P350" s="65"/>
      <c r="Q350" s="65"/>
      <c r="R350" s="65"/>
      <c r="S350" s="65"/>
      <c r="T350" s="65"/>
      <c r="U350" s="65"/>
    </row>
    <row r="351" spans="3:21" ht="15.75" customHeight="1" x14ac:dyDescent="0.2">
      <c r="C351" s="72"/>
      <c r="D351" s="65"/>
      <c r="E351" s="65"/>
      <c r="F351" s="65"/>
      <c r="G351" s="65"/>
      <c r="H351" s="65"/>
      <c r="I351" s="65"/>
      <c r="J351" s="65"/>
      <c r="K351" s="65"/>
      <c r="L351" s="65"/>
      <c r="M351" s="65"/>
      <c r="N351" s="65"/>
      <c r="O351" s="65"/>
      <c r="P351" s="65"/>
      <c r="Q351" s="65"/>
      <c r="R351" s="65"/>
      <c r="S351" s="65"/>
      <c r="T351" s="65"/>
      <c r="U351" s="65"/>
    </row>
    <row r="352" spans="3:21" ht="15.75" customHeight="1" x14ac:dyDescent="0.2">
      <c r="C352" s="72"/>
      <c r="D352" s="65"/>
      <c r="E352" s="65"/>
      <c r="F352" s="65"/>
      <c r="G352" s="65"/>
      <c r="H352" s="65"/>
      <c r="I352" s="65"/>
      <c r="J352" s="65"/>
      <c r="K352" s="65"/>
      <c r="L352" s="65"/>
      <c r="M352" s="65"/>
      <c r="N352" s="65"/>
      <c r="O352" s="65"/>
      <c r="P352" s="65"/>
      <c r="Q352" s="65"/>
      <c r="R352" s="65"/>
      <c r="S352" s="65"/>
      <c r="T352" s="65"/>
      <c r="U352" s="65"/>
    </row>
    <row r="353" spans="3:21" ht="15.75" customHeight="1" x14ac:dyDescent="0.2">
      <c r="C353" s="72"/>
      <c r="D353" s="65"/>
      <c r="E353" s="65"/>
      <c r="F353" s="65"/>
      <c r="G353" s="65"/>
      <c r="H353" s="65"/>
      <c r="I353" s="65"/>
      <c r="J353" s="65"/>
      <c r="K353" s="65"/>
      <c r="L353" s="65"/>
      <c r="M353" s="65"/>
      <c r="N353" s="65"/>
      <c r="O353" s="65"/>
      <c r="P353" s="65"/>
      <c r="Q353" s="65"/>
      <c r="R353" s="65"/>
      <c r="S353" s="65"/>
      <c r="T353" s="65"/>
      <c r="U353" s="65"/>
    </row>
    <row r="354" spans="3:21" ht="15.75" customHeight="1" x14ac:dyDescent="0.2">
      <c r="C354" s="72"/>
      <c r="D354" s="65"/>
      <c r="E354" s="65"/>
      <c r="F354" s="65"/>
      <c r="G354" s="65"/>
      <c r="H354" s="65"/>
      <c r="I354" s="65"/>
      <c r="J354" s="65"/>
      <c r="K354" s="65"/>
      <c r="L354" s="65"/>
      <c r="M354" s="65"/>
      <c r="N354" s="65"/>
      <c r="O354" s="65"/>
      <c r="P354" s="65"/>
      <c r="Q354" s="65"/>
      <c r="R354" s="65"/>
      <c r="S354" s="65"/>
      <c r="T354" s="65"/>
      <c r="U354" s="65"/>
    </row>
    <row r="355" spans="3:21" ht="15.75" customHeight="1" x14ac:dyDescent="0.2">
      <c r="C355" s="72"/>
      <c r="D355" s="65"/>
      <c r="E355" s="65"/>
      <c r="F355" s="65"/>
      <c r="G355" s="65"/>
      <c r="H355" s="65"/>
      <c r="I355" s="65"/>
      <c r="J355" s="65"/>
      <c r="K355" s="65"/>
      <c r="L355" s="65"/>
      <c r="M355" s="65"/>
      <c r="N355" s="65"/>
      <c r="O355" s="65"/>
      <c r="P355" s="65"/>
      <c r="Q355" s="65"/>
      <c r="R355" s="65"/>
      <c r="S355" s="65"/>
      <c r="T355" s="65"/>
      <c r="U355" s="65"/>
    </row>
    <row r="356" spans="3:21" ht="15.75" customHeight="1" x14ac:dyDescent="0.2">
      <c r="C356" s="72"/>
      <c r="D356" s="65"/>
      <c r="E356" s="65"/>
      <c r="F356" s="65"/>
      <c r="G356" s="65"/>
      <c r="H356" s="65"/>
      <c r="I356" s="65"/>
      <c r="J356" s="65"/>
      <c r="K356" s="65"/>
      <c r="L356" s="65"/>
      <c r="M356" s="65"/>
      <c r="N356" s="65"/>
      <c r="O356" s="65"/>
      <c r="P356" s="65"/>
      <c r="Q356" s="65"/>
      <c r="R356" s="65"/>
      <c r="S356" s="65"/>
      <c r="T356" s="65"/>
      <c r="U356" s="65"/>
    </row>
    <row r="357" spans="3:21" ht="15.75" customHeight="1" x14ac:dyDescent="0.2">
      <c r="C357" s="72"/>
      <c r="D357" s="65"/>
      <c r="E357" s="65"/>
      <c r="F357" s="65"/>
      <c r="G357" s="65"/>
      <c r="H357" s="65"/>
      <c r="I357" s="65"/>
      <c r="J357" s="65"/>
      <c r="K357" s="65"/>
      <c r="L357" s="65"/>
      <c r="M357" s="65"/>
      <c r="N357" s="65"/>
      <c r="O357" s="65"/>
      <c r="P357" s="65"/>
      <c r="Q357" s="65"/>
      <c r="R357" s="65"/>
      <c r="S357" s="65"/>
      <c r="T357" s="65"/>
      <c r="U357" s="65"/>
    </row>
    <row r="358" spans="3:21" ht="15.75" customHeight="1" x14ac:dyDescent="0.2">
      <c r="C358" s="72"/>
      <c r="D358" s="65"/>
      <c r="E358" s="65"/>
      <c r="F358" s="65"/>
      <c r="G358" s="65"/>
      <c r="H358" s="65"/>
      <c r="I358" s="65"/>
      <c r="J358" s="65"/>
      <c r="K358" s="65"/>
      <c r="L358" s="65"/>
      <c r="M358" s="65"/>
      <c r="N358" s="65"/>
      <c r="O358" s="65"/>
      <c r="P358" s="65"/>
      <c r="Q358" s="65"/>
      <c r="R358" s="65"/>
      <c r="S358" s="65"/>
      <c r="T358" s="65"/>
      <c r="U358" s="65"/>
    </row>
    <row r="359" spans="3:21" ht="15.75" customHeight="1" x14ac:dyDescent="0.2">
      <c r="C359" s="72"/>
      <c r="D359" s="65"/>
      <c r="E359" s="65"/>
      <c r="F359" s="65"/>
      <c r="G359" s="65"/>
      <c r="H359" s="65"/>
      <c r="I359" s="65"/>
      <c r="J359" s="65"/>
      <c r="K359" s="65"/>
      <c r="L359" s="65"/>
      <c r="M359" s="65"/>
      <c r="N359" s="65"/>
      <c r="O359" s="65"/>
      <c r="P359" s="65"/>
      <c r="Q359" s="65"/>
      <c r="R359" s="65"/>
      <c r="S359" s="65"/>
      <c r="T359" s="65"/>
      <c r="U359" s="65"/>
    </row>
    <row r="360" spans="3:21" ht="15.75" customHeight="1" x14ac:dyDescent="0.2">
      <c r="C360" s="72"/>
      <c r="D360" s="65"/>
      <c r="E360" s="65"/>
      <c r="F360" s="65"/>
      <c r="G360" s="65"/>
      <c r="H360" s="65"/>
      <c r="I360" s="65"/>
      <c r="J360" s="65"/>
      <c r="K360" s="65"/>
      <c r="L360" s="65"/>
      <c r="M360" s="65"/>
      <c r="N360" s="65"/>
      <c r="O360" s="65"/>
      <c r="P360" s="65"/>
      <c r="Q360" s="65"/>
      <c r="R360" s="65"/>
      <c r="S360" s="65"/>
      <c r="T360" s="65"/>
      <c r="U360" s="65"/>
    </row>
    <row r="361" spans="3:21" ht="15.75" customHeight="1" x14ac:dyDescent="0.2">
      <c r="C361" s="72"/>
      <c r="D361" s="65"/>
      <c r="E361" s="65"/>
      <c r="F361" s="65"/>
      <c r="G361" s="65"/>
      <c r="H361" s="65"/>
      <c r="I361" s="65"/>
      <c r="J361" s="65"/>
      <c r="K361" s="65"/>
      <c r="L361" s="65"/>
      <c r="M361" s="65"/>
      <c r="N361" s="65"/>
      <c r="O361" s="65"/>
      <c r="P361" s="65"/>
      <c r="Q361" s="65"/>
      <c r="R361" s="65"/>
      <c r="S361" s="65"/>
      <c r="T361" s="65"/>
      <c r="U361" s="65"/>
    </row>
    <row r="362" spans="3:21" ht="15.75" customHeight="1" x14ac:dyDescent="0.2">
      <c r="C362" s="72"/>
      <c r="D362" s="65"/>
      <c r="E362" s="65"/>
      <c r="F362" s="65"/>
      <c r="G362" s="65"/>
      <c r="H362" s="65"/>
      <c r="I362" s="65"/>
      <c r="J362" s="65"/>
      <c r="K362" s="65"/>
      <c r="L362" s="65"/>
      <c r="M362" s="65"/>
      <c r="N362" s="65"/>
      <c r="O362" s="65"/>
      <c r="P362" s="65"/>
      <c r="Q362" s="65"/>
      <c r="R362" s="65"/>
      <c r="S362" s="65"/>
      <c r="T362" s="65"/>
      <c r="U362" s="65"/>
    </row>
    <row r="363" spans="3:21" ht="15.75" customHeight="1" x14ac:dyDescent="0.2">
      <c r="C363" s="72"/>
      <c r="D363" s="65"/>
      <c r="E363" s="65"/>
      <c r="F363" s="65"/>
      <c r="G363" s="65"/>
      <c r="H363" s="65"/>
      <c r="I363" s="65"/>
      <c r="J363" s="65"/>
      <c r="K363" s="65"/>
      <c r="L363" s="65"/>
      <c r="M363" s="65"/>
      <c r="N363" s="65"/>
      <c r="O363" s="65"/>
      <c r="P363" s="65"/>
      <c r="Q363" s="65"/>
      <c r="R363" s="65"/>
      <c r="S363" s="65"/>
      <c r="T363" s="65"/>
      <c r="U363" s="65"/>
    </row>
    <row r="364" spans="3:21" ht="15.75" customHeight="1" x14ac:dyDescent="0.2">
      <c r="C364" s="72"/>
      <c r="D364" s="65"/>
      <c r="E364" s="65"/>
      <c r="F364" s="65"/>
      <c r="G364" s="65"/>
      <c r="H364" s="65"/>
      <c r="I364" s="65"/>
      <c r="J364" s="65"/>
      <c r="K364" s="65"/>
      <c r="L364" s="65"/>
      <c r="M364" s="65"/>
      <c r="N364" s="65"/>
      <c r="O364" s="65"/>
      <c r="P364" s="65"/>
      <c r="Q364" s="65"/>
      <c r="R364" s="65"/>
      <c r="S364" s="65"/>
      <c r="T364" s="65"/>
      <c r="U364" s="65"/>
    </row>
    <row r="365" spans="3:21" ht="15.75" customHeight="1" x14ac:dyDescent="0.2">
      <c r="C365" s="72"/>
      <c r="D365" s="65"/>
      <c r="E365" s="65"/>
      <c r="F365" s="65"/>
      <c r="G365" s="65"/>
      <c r="H365" s="65"/>
      <c r="I365" s="65"/>
      <c r="J365" s="65"/>
      <c r="K365" s="65"/>
      <c r="L365" s="65"/>
      <c r="M365" s="65"/>
      <c r="N365" s="65"/>
      <c r="O365" s="65"/>
      <c r="P365" s="65"/>
      <c r="Q365" s="65"/>
      <c r="R365" s="65"/>
      <c r="S365" s="65"/>
      <c r="T365" s="65"/>
      <c r="U365" s="65"/>
    </row>
    <row r="366" spans="3:21" ht="15.75" customHeight="1" x14ac:dyDescent="0.2">
      <c r="C366" s="72"/>
      <c r="D366" s="65"/>
      <c r="E366" s="65"/>
      <c r="F366" s="65"/>
      <c r="G366" s="65"/>
      <c r="H366" s="65"/>
      <c r="I366" s="65"/>
      <c r="J366" s="65"/>
      <c r="K366" s="65"/>
      <c r="L366" s="65"/>
      <c r="M366" s="65"/>
      <c r="N366" s="65"/>
      <c r="O366" s="65"/>
      <c r="P366" s="65"/>
      <c r="Q366" s="65"/>
      <c r="R366" s="65"/>
      <c r="S366" s="65"/>
      <c r="T366" s="65"/>
      <c r="U366" s="65"/>
    </row>
    <row r="367" spans="3:21" ht="15.75" customHeight="1" x14ac:dyDescent="0.2">
      <c r="C367" s="72"/>
      <c r="D367" s="65"/>
      <c r="E367" s="65"/>
      <c r="F367" s="65"/>
      <c r="G367" s="65"/>
      <c r="H367" s="65"/>
      <c r="I367" s="65"/>
      <c r="J367" s="65"/>
      <c r="K367" s="65"/>
      <c r="L367" s="65"/>
      <c r="M367" s="65"/>
      <c r="N367" s="65"/>
      <c r="O367" s="65"/>
      <c r="P367" s="65"/>
      <c r="Q367" s="65"/>
      <c r="R367" s="65"/>
      <c r="S367" s="65"/>
      <c r="T367" s="65"/>
      <c r="U367" s="65"/>
    </row>
    <row r="368" spans="3:21" ht="15.75" customHeight="1" x14ac:dyDescent="0.2">
      <c r="C368" s="72"/>
      <c r="D368" s="65"/>
      <c r="E368" s="65"/>
      <c r="F368" s="65"/>
      <c r="G368" s="65"/>
      <c r="H368" s="65"/>
      <c r="I368" s="65"/>
      <c r="J368" s="65"/>
      <c r="K368" s="65"/>
      <c r="L368" s="65"/>
      <c r="M368" s="65"/>
      <c r="N368" s="65"/>
      <c r="O368" s="65"/>
      <c r="P368" s="65"/>
      <c r="Q368" s="65"/>
      <c r="R368" s="65"/>
      <c r="S368" s="65"/>
      <c r="T368" s="65"/>
      <c r="U368" s="65"/>
    </row>
    <row r="369" spans="3:21" ht="15.75" customHeight="1" x14ac:dyDescent="0.2">
      <c r="C369" s="72"/>
      <c r="D369" s="65"/>
      <c r="E369" s="65"/>
      <c r="F369" s="65"/>
      <c r="G369" s="65"/>
      <c r="H369" s="65"/>
      <c r="I369" s="65"/>
      <c r="J369" s="65"/>
      <c r="K369" s="65"/>
      <c r="L369" s="65"/>
      <c r="M369" s="65"/>
      <c r="N369" s="65"/>
      <c r="O369" s="65"/>
      <c r="P369" s="65"/>
      <c r="Q369" s="65"/>
      <c r="R369" s="65"/>
      <c r="S369" s="65"/>
      <c r="T369" s="65"/>
      <c r="U369" s="65"/>
    </row>
    <row r="370" spans="3:21" ht="15.75" customHeight="1" x14ac:dyDescent="0.2">
      <c r="C370" s="72"/>
      <c r="D370" s="65"/>
      <c r="E370" s="65"/>
      <c r="F370" s="65"/>
      <c r="G370" s="65"/>
      <c r="H370" s="65"/>
      <c r="I370" s="65"/>
      <c r="J370" s="65"/>
      <c r="K370" s="65"/>
      <c r="L370" s="65"/>
      <c r="M370" s="65"/>
      <c r="N370" s="65"/>
      <c r="O370" s="65"/>
      <c r="P370" s="65"/>
      <c r="Q370" s="65"/>
      <c r="R370" s="65"/>
      <c r="S370" s="65"/>
      <c r="T370" s="65"/>
      <c r="U370" s="65"/>
    </row>
    <row r="371" spans="3:21" ht="15.75" customHeight="1" x14ac:dyDescent="0.2">
      <c r="C371" s="72"/>
      <c r="D371" s="65"/>
      <c r="E371" s="65"/>
      <c r="F371" s="65"/>
      <c r="G371" s="65"/>
      <c r="H371" s="65"/>
      <c r="I371" s="65"/>
      <c r="J371" s="65"/>
      <c r="K371" s="65"/>
      <c r="L371" s="65"/>
      <c r="M371" s="65"/>
      <c r="N371" s="65"/>
      <c r="O371" s="65"/>
      <c r="P371" s="65"/>
      <c r="Q371" s="65"/>
      <c r="R371" s="65"/>
      <c r="S371" s="65"/>
      <c r="T371" s="65"/>
      <c r="U371" s="65"/>
    </row>
    <row r="372" spans="3:21" ht="15.75" customHeight="1" x14ac:dyDescent="0.2">
      <c r="C372" s="72"/>
      <c r="D372" s="65"/>
      <c r="E372" s="65"/>
      <c r="F372" s="65"/>
      <c r="G372" s="65"/>
      <c r="H372" s="65"/>
      <c r="I372" s="65"/>
      <c r="J372" s="65"/>
      <c r="K372" s="65"/>
      <c r="L372" s="65"/>
      <c r="M372" s="65"/>
      <c r="N372" s="65"/>
      <c r="O372" s="65"/>
      <c r="P372" s="65"/>
      <c r="Q372" s="65"/>
      <c r="R372" s="65"/>
      <c r="S372" s="65"/>
      <c r="T372" s="65"/>
      <c r="U372" s="65"/>
    </row>
    <row r="373" spans="3:21" ht="15.75" customHeight="1" x14ac:dyDescent="0.2">
      <c r="C373" s="72"/>
      <c r="D373" s="65"/>
      <c r="E373" s="65"/>
      <c r="F373" s="65"/>
      <c r="G373" s="65"/>
      <c r="H373" s="65"/>
      <c r="I373" s="65"/>
      <c r="J373" s="65"/>
      <c r="K373" s="65"/>
      <c r="L373" s="65"/>
      <c r="M373" s="65"/>
      <c r="N373" s="65"/>
      <c r="O373" s="65"/>
      <c r="P373" s="65"/>
      <c r="Q373" s="65"/>
      <c r="R373" s="65"/>
      <c r="S373" s="65"/>
      <c r="T373" s="65"/>
      <c r="U373" s="65"/>
    </row>
    <row r="374" spans="3:21" ht="15.75" customHeight="1" x14ac:dyDescent="0.2">
      <c r="C374" s="72"/>
      <c r="D374" s="65"/>
      <c r="E374" s="65"/>
      <c r="F374" s="65"/>
      <c r="G374" s="65"/>
      <c r="H374" s="65"/>
      <c r="I374" s="65"/>
      <c r="J374" s="65"/>
      <c r="K374" s="65"/>
      <c r="L374" s="65"/>
      <c r="M374" s="65"/>
      <c r="N374" s="65"/>
      <c r="O374" s="65"/>
      <c r="P374" s="65"/>
      <c r="Q374" s="65"/>
      <c r="R374" s="65"/>
      <c r="S374" s="65"/>
      <c r="T374" s="65"/>
      <c r="U374" s="65"/>
    </row>
    <row r="375" spans="3:21" ht="15.75" customHeight="1" x14ac:dyDescent="0.2">
      <c r="C375" s="72"/>
      <c r="D375" s="65"/>
      <c r="E375" s="65"/>
      <c r="F375" s="65"/>
      <c r="G375" s="65"/>
      <c r="H375" s="65"/>
      <c r="I375" s="65"/>
      <c r="J375" s="65"/>
      <c r="K375" s="65"/>
      <c r="L375" s="65"/>
      <c r="M375" s="65"/>
      <c r="N375" s="65"/>
      <c r="O375" s="65"/>
      <c r="P375" s="65"/>
      <c r="Q375" s="65"/>
      <c r="R375" s="65"/>
      <c r="S375" s="65"/>
      <c r="T375" s="65"/>
      <c r="U375" s="65"/>
    </row>
    <row r="376" spans="3:21" ht="15.75" customHeight="1" x14ac:dyDescent="0.2">
      <c r="C376" s="72"/>
      <c r="D376" s="65"/>
      <c r="E376" s="65"/>
      <c r="F376" s="65"/>
      <c r="G376" s="65"/>
      <c r="H376" s="65"/>
      <c r="I376" s="65"/>
      <c r="J376" s="65"/>
      <c r="K376" s="65"/>
      <c r="L376" s="65"/>
      <c r="M376" s="65"/>
      <c r="N376" s="65"/>
      <c r="O376" s="65"/>
      <c r="P376" s="65"/>
      <c r="Q376" s="65"/>
      <c r="R376" s="65"/>
      <c r="S376" s="65"/>
      <c r="T376" s="65"/>
      <c r="U376" s="65"/>
    </row>
    <row r="377" spans="3:21" ht="15.75" customHeight="1" x14ac:dyDescent="0.2">
      <c r="C377" s="72"/>
      <c r="D377" s="65"/>
      <c r="E377" s="65"/>
      <c r="F377" s="65"/>
      <c r="G377" s="65"/>
      <c r="H377" s="65"/>
      <c r="I377" s="65"/>
      <c r="J377" s="65"/>
      <c r="K377" s="65"/>
      <c r="L377" s="65"/>
      <c r="M377" s="65"/>
      <c r="N377" s="65"/>
      <c r="O377" s="65"/>
      <c r="P377" s="65"/>
      <c r="Q377" s="65"/>
      <c r="R377" s="65"/>
      <c r="S377" s="65"/>
      <c r="T377" s="65"/>
      <c r="U377" s="65"/>
    </row>
    <row r="378" spans="3:21" ht="15.75" customHeight="1" x14ac:dyDescent="0.2">
      <c r="C378" s="72"/>
      <c r="D378" s="65"/>
      <c r="E378" s="65"/>
      <c r="F378" s="65"/>
      <c r="G378" s="65"/>
      <c r="H378" s="65"/>
      <c r="I378" s="65"/>
      <c r="J378" s="65"/>
      <c r="K378" s="65"/>
      <c r="L378" s="65"/>
      <c r="M378" s="65"/>
      <c r="N378" s="65"/>
      <c r="O378" s="65"/>
      <c r="P378" s="65"/>
      <c r="Q378" s="65"/>
      <c r="R378" s="65"/>
      <c r="S378" s="65"/>
      <c r="T378" s="65"/>
      <c r="U378" s="65"/>
    </row>
    <row r="379" spans="3:21" ht="15.75" customHeight="1" x14ac:dyDescent="0.2">
      <c r="C379" s="72"/>
      <c r="D379" s="65"/>
      <c r="E379" s="65"/>
      <c r="F379" s="65"/>
      <c r="G379" s="65"/>
      <c r="H379" s="65"/>
      <c r="I379" s="65"/>
      <c r="J379" s="65"/>
      <c r="K379" s="65"/>
      <c r="L379" s="65"/>
      <c r="M379" s="65"/>
      <c r="N379" s="65"/>
      <c r="O379" s="65"/>
      <c r="P379" s="65"/>
      <c r="Q379" s="65"/>
      <c r="R379" s="65"/>
      <c r="S379" s="65"/>
      <c r="T379" s="65"/>
      <c r="U379" s="65"/>
    </row>
    <row r="380" spans="3:21" ht="15.75" customHeight="1" x14ac:dyDescent="0.2">
      <c r="C380" s="72"/>
      <c r="D380" s="65"/>
      <c r="E380" s="65"/>
      <c r="F380" s="65"/>
      <c r="G380" s="65"/>
      <c r="H380" s="65"/>
      <c r="I380" s="65"/>
      <c r="J380" s="65"/>
      <c r="K380" s="65"/>
      <c r="L380" s="65"/>
      <c r="M380" s="65"/>
      <c r="N380" s="65"/>
      <c r="O380" s="65"/>
      <c r="P380" s="65"/>
      <c r="Q380" s="65"/>
      <c r="R380" s="65"/>
      <c r="S380" s="65"/>
      <c r="T380" s="65"/>
      <c r="U380" s="65"/>
    </row>
    <row r="381" spans="3:21" ht="15.75" customHeight="1" x14ac:dyDescent="0.2">
      <c r="C381" s="72"/>
      <c r="D381" s="65"/>
      <c r="E381" s="65"/>
      <c r="F381" s="65"/>
      <c r="G381" s="65"/>
      <c r="H381" s="65"/>
      <c r="I381" s="65"/>
      <c r="J381" s="65"/>
      <c r="K381" s="65"/>
      <c r="L381" s="65"/>
      <c r="M381" s="65"/>
      <c r="N381" s="65"/>
      <c r="O381" s="65"/>
      <c r="P381" s="65"/>
      <c r="Q381" s="65"/>
      <c r="R381" s="65"/>
      <c r="S381" s="65"/>
      <c r="T381" s="65"/>
      <c r="U381" s="65"/>
    </row>
    <row r="382" spans="3:21" ht="15.75" customHeight="1" x14ac:dyDescent="0.2">
      <c r="C382" s="72"/>
      <c r="D382" s="65"/>
      <c r="E382" s="65"/>
      <c r="F382" s="65"/>
      <c r="G382" s="65"/>
      <c r="H382" s="65"/>
      <c r="I382" s="65"/>
      <c r="J382" s="65"/>
      <c r="K382" s="65"/>
      <c r="L382" s="65"/>
      <c r="M382" s="65"/>
      <c r="N382" s="65"/>
      <c r="O382" s="65"/>
      <c r="P382" s="65"/>
      <c r="Q382" s="65"/>
      <c r="R382" s="65"/>
      <c r="S382" s="65"/>
      <c r="T382" s="65"/>
      <c r="U382" s="65"/>
    </row>
    <row r="383" spans="3:21" ht="15.75" customHeight="1" x14ac:dyDescent="0.2">
      <c r="C383" s="72"/>
      <c r="D383" s="65"/>
      <c r="E383" s="65"/>
      <c r="F383" s="65"/>
      <c r="G383" s="65"/>
      <c r="H383" s="65"/>
      <c r="I383" s="65"/>
      <c r="J383" s="65"/>
      <c r="K383" s="65"/>
      <c r="L383" s="65"/>
      <c r="M383" s="65"/>
      <c r="N383" s="65"/>
      <c r="O383" s="65"/>
      <c r="P383" s="65"/>
      <c r="Q383" s="65"/>
      <c r="R383" s="65"/>
      <c r="S383" s="65"/>
      <c r="T383" s="65"/>
      <c r="U383" s="65"/>
    </row>
    <row r="384" spans="3:21" ht="15.75" customHeight="1" x14ac:dyDescent="0.2">
      <c r="C384" s="72"/>
      <c r="D384" s="65"/>
      <c r="E384" s="65"/>
      <c r="F384" s="65"/>
      <c r="G384" s="65"/>
      <c r="H384" s="65"/>
      <c r="I384" s="65"/>
      <c r="J384" s="65"/>
      <c r="K384" s="65"/>
      <c r="L384" s="65"/>
      <c r="M384" s="65"/>
      <c r="N384" s="65"/>
      <c r="O384" s="65"/>
      <c r="P384" s="65"/>
      <c r="Q384" s="65"/>
      <c r="R384" s="65"/>
      <c r="S384" s="65"/>
      <c r="T384" s="65"/>
      <c r="U384" s="65"/>
    </row>
    <row r="385" spans="3:21" ht="15.75" customHeight="1" x14ac:dyDescent="0.2">
      <c r="C385" s="72"/>
      <c r="D385" s="65"/>
      <c r="E385" s="65"/>
      <c r="F385" s="65"/>
      <c r="G385" s="65"/>
      <c r="H385" s="65"/>
      <c r="I385" s="65"/>
      <c r="J385" s="65"/>
      <c r="K385" s="65"/>
      <c r="L385" s="65"/>
      <c r="M385" s="65"/>
      <c r="N385" s="65"/>
      <c r="O385" s="65"/>
      <c r="P385" s="65"/>
      <c r="Q385" s="65"/>
      <c r="R385" s="65"/>
      <c r="S385" s="65"/>
      <c r="T385" s="65"/>
      <c r="U385" s="65"/>
    </row>
    <row r="386" spans="3:21" ht="15.75" customHeight="1" x14ac:dyDescent="0.2">
      <c r="C386" s="72"/>
      <c r="D386" s="65"/>
      <c r="E386" s="65"/>
      <c r="F386" s="65"/>
      <c r="G386" s="65"/>
      <c r="H386" s="65"/>
      <c r="I386" s="65"/>
      <c r="J386" s="65"/>
      <c r="K386" s="65"/>
      <c r="L386" s="65"/>
      <c r="M386" s="65"/>
      <c r="N386" s="65"/>
      <c r="O386" s="65"/>
      <c r="P386" s="65"/>
      <c r="Q386" s="65"/>
      <c r="R386" s="65"/>
      <c r="S386" s="65"/>
      <c r="T386" s="65"/>
      <c r="U386" s="65"/>
    </row>
    <row r="387" spans="3:21" ht="15.75" customHeight="1" x14ac:dyDescent="0.2">
      <c r="C387" s="72"/>
      <c r="D387" s="65"/>
      <c r="E387" s="65"/>
      <c r="F387" s="65"/>
      <c r="G387" s="65"/>
      <c r="H387" s="65"/>
      <c r="I387" s="65"/>
      <c r="J387" s="65"/>
      <c r="K387" s="65"/>
      <c r="L387" s="65"/>
      <c r="M387" s="65"/>
      <c r="N387" s="65"/>
      <c r="O387" s="65"/>
      <c r="P387" s="65"/>
      <c r="Q387" s="65"/>
      <c r="R387" s="65"/>
      <c r="S387" s="65"/>
      <c r="T387" s="65"/>
      <c r="U387" s="65"/>
    </row>
    <row r="388" spans="3:21" ht="15.75" customHeight="1" x14ac:dyDescent="0.2">
      <c r="C388" s="72"/>
      <c r="D388" s="65"/>
      <c r="E388" s="65"/>
      <c r="F388" s="65"/>
      <c r="G388" s="65"/>
      <c r="H388" s="65"/>
      <c r="I388" s="65"/>
      <c r="J388" s="65"/>
      <c r="K388" s="65"/>
      <c r="L388" s="65"/>
      <c r="M388" s="65"/>
      <c r="N388" s="65"/>
      <c r="O388" s="65"/>
      <c r="P388" s="65"/>
      <c r="Q388" s="65"/>
      <c r="R388" s="65"/>
      <c r="S388" s="65"/>
      <c r="T388" s="65"/>
      <c r="U388" s="65"/>
    </row>
    <row r="389" spans="3:21" ht="15.75" customHeight="1" x14ac:dyDescent="0.2">
      <c r="C389" s="72"/>
      <c r="D389" s="65"/>
      <c r="E389" s="65"/>
      <c r="F389" s="65"/>
      <c r="G389" s="65"/>
      <c r="H389" s="65"/>
      <c r="I389" s="65"/>
      <c r="J389" s="65"/>
      <c r="K389" s="65"/>
      <c r="L389" s="65"/>
      <c r="M389" s="65"/>
      <c r="N389" s="65"/>
      <c r="O389" s="65"/>
      <c r="P389" s="65"/>
      <c r="Q389" s="65"/>
      <c r="R389" s="65"/>
      <c r="S389" s="65"/>
      <c r="T389" s="65"/>
      <c r="U389" s="65"/>
    </row>
    <row r="390" spans="3:21" ht="15.75" customHeight="1" x14ac:dyDescent="0.2">
      <c r="C390" s="72"/>
      <c r="D390" s="65"/>
      <c r="E390" s="65"/>
      <c r="F390" s="65"/>
      <c r="G390" s="65"/>
      <c r="H390" s="65"/>
      <c r="I390" s="65"/>
      <c r="J390" s="65"/>
      <c r="K390" s="65"/>
      <c r="L390" s="65"/>
      <c r="M390" s="65"/>
      <c r="N390" s="65"/>
      <c r="O390" s="65"/>
      <c r="P390" s="65"/>
      <c r="Q390" s="65"/>
      <c r="R390" s="65"/>
      <c r="S390" s="65"/>
      <c r="T390" s="65"/>
      <c r="U390" s="65"/>
    </row>
    <row r="391" spans="3:21" ht="15.75" customHeight="1" x14ac:dyDescent="0.2">
      <c r="C391" s="72"/>
      <c r="D391" s="65"/>
      <c r="E391" s="65"/>
      <c r="F391" s="65"/>
      <c r="G391" s="65"/>
      <c r="H391" s="65"/>
      <c r="I391" s="65"/>
      <c r="J391" s="65"/>
      <c r="K391" s="65"/>
      <c r="L391" s="65"/>
      <c r="M391" s="65"/>
      <c r="N391" s="65"/>
      <c r="O391" s="65"/>
      <c r="P391" s="65"/>
      <c r="Q391" s="65"/>
      <c r="R391" s="65"/>
      <c r="S391" s="65"/>
      <c r="T391" s="65"/>
      <c r="U391" s="65"/>
    </row>
    <row r="392" spans="3:21" ht="15.75" customHeight="1" x14ac:dyDescent="0.2">
      <c r="C392" s="72"/>
      <c r="D392" s="65"/>
      <c r="E392" s="65"/>
      <c r="F392" s="65"/>
      <c r="G392" s="65"/>
      <c r="H392" s="65"/>
      <c r="I392" s="65"/>
      <c r="J392" s="65"/>
      <c r="K392" s="65"/>
      <c r="L392" s="65"/>
      <c r="M392" s="65"/>
      <c r="N392" s="65"/>
      <c r="O392" s="65"/>
      <c r="P392" s="65"/>
      <c r="Q392" s="65"/>
      <c r="R392" s="65"/>
      <c r="S392" s="65"/>
      <c r="T392" s="65"/>
      <c r="U392" s="65"/>
    </row>
    <row r="393" spans="3:21" ht="15.75" customHeight="1" x14ac:dyDescent="0.2">
      <c r="C393" s="72"/>
      <c r="D393" s="65"/>
      <c r="E393" s="65"/>
      <c r="F393" s="65"/>
      <c r="G393" s="65"/>
      <c r="H393" s="65"/>
      <c r="I393" s="65"/>
      <c r="J393" s="65"/>
      <c r="K393" s="65"/>
      <c r="L393" s="65"/>
      <c r="M393" s="65"/>
      <c r="N393" s="65"/>
      <c r="O393" s="65"/>
      <c r="P393" s="65"/>
      <c r="Q393" s="65"/>
      <c r="R393" s="65"/>
      <c r="S393" s="65"/>
      <c r="T393" s="65"/>
      <c r="U393" s="65"/>
    </row>
    <row r="394" spans="3:21" ht="15.75" customHeight="1" x14ac:dyDescent="0.2">
      <c r="C394" s="72"/>
      <c r="D394" s="65"/>
      <c r="E394" s="65"/>
      <c r="F394" s="65"/>
      <c r="G394" s="65"/>
      <c r="H394" s="65"/>
      <c r="I394" s="65"/>
      <c r="J394" s="65"/>
      <c r="K394" s="65"/>
      <c r="L394" s="65"/>
      <c r="M394" s="65"/>
      <c r="N394" s="65"/>
      <c r="O394" s="65"/>
      <c r="P394" s="65"/>
      <c r="Q394" s="65"/>
      <c r="R394" s="65"/>
      <c r="S394" s="65"/>
      <c r="T394" s="65"/>
      <c r="U394" s="65"/>
    </row>
    <row r="395" spans="3:21" ht="15.75" customHeight="1" x14ac:dyDescent="0.2">
      <c r="C395" s="72"/>
      <c r="D395" s="65"/>
      <c r="E395" s="65"/>
      <c r="F395" s="65"/>
      <c r="G395" s="65"/>
      <c r="H395" s="65"/>
      <c r="I395" s="65"/>
      <c r="J395" s="65"/>
      <c r="K395" s="65"/>
      <c r="L395" s="65"/>
      <c r="M395" s="65"/>
      <c r="N395" s="65"/>
      <c r="O395" s="65"/>
      <c r="P395" s="65"/>
      <c r="Q395" s="65"/>
      <c r="R395" s="65"/>
      <c r="S395" s="65"/>
      <c r="T395" s="65"/>
      <c r="U395" s="65"/>
    </row>
    <row r="396" spans="3:21" ht="15.75" customHeight="1" x14ac:dyDescent="0.2">
      <c r="C396" s="72"/>
      <c r="D396" s="65"/>
      <c r="E396" s="65"/>
      <c r="F396" s="65"/>
      <c r="G396" s="65"/>
      <c r="H396" s="65"/>
      <c r="I396" s="65"/>
      <c r="J396" s="65"/>
      <c r="K396" s="65"/>
      <c r="L396" s="65"/>
      <c r="M396" s="65"/>
      <c r="N396" s="65"/>
      <c r="O396" s="65"/>
      <c r="P396" s="65"/>
      <c r="Q396" s="65"/>
      <c r="R396" s="65"/>
      <c r="S396" s="65"/>
      <c r="T396" s="65"/>
      <c r="U396" s="65"/>
    </row>
    <row r="397" spans="3:21" ht="15.75" customHeight="1" x14ac:dyDescent="0.2">
      <c r="C397" s="72"/>
      <c r="D397" s="65"/>
      <c r="E397" s="65"/>
      <c r="F397" s="65"/>
      <c r="G397" s="65"/>
      <c r="H397" s="65"/>
      <c r="I397" s="65"/>
      <c r="J397" s="65"/>
      <c r="K397" s="65"/>
      <c r="L397" s="65"/>
      <c r="M397" s="65"/>
      <c r="N397" s="65"/>
      <c r="O397" s="65"/>
      <c r="P397" s="65"/>
      <c r="Q397" s="65"/>
      <c r="R397" s="65"/>
      <c r="S397" s="65"/>
      <c r="T397" s="65"/>
      <c r="U397" s="65"/>
    </row>
    <row r="398" spans="3:21" ht="15.75" customHeight="1" x14ac:dyDescent="0.2">
      <c r="C398" s="72"/>
      <c r="D398" s="65"/>
      <c r="E398" s="65"/>
      <c r="F398" s="65"/>
      <c r="G398" s="65"/>
      <c r="H398" s="65"/>
      <c r="I398" s="65"/>
      <c r="J398" s="65"/>
      <c r="K398" s="65"/>
      <c r="L398" s="65"/>
      <c r="M398" s="65"/>
      <c r="N398" s="65"/>
      <c r="O398" s="65"/>
      <c r="P398" s="65"/>
      <c r="Q398" s="65"/>
      <c r="R398" s="65"/>
      <c r="S398" s="65"/>
      <c r="T398" s="65"/>
      <c r="U398" s="65"/>
    </row>
    <row r="399" spans="3:21" ht="15.75" customHeight="1" x14ac:dyDescent="0.2">
      <c r="C399" s="72"/>
      <c r="D399" s="65"/>
      <c r="E399" s="65"/>
      <c r="F399" s="65"/>
      <c r="G399" s="65"/>
      <c r="H399" s="65"/>
      <c r="I399" s="65"/>
      <c r="J399" s="65"/>
      <c r="K399" s="65"/>
      <c r="L399" s="65"/>
      <c r="M399" s="65"/>
      <c r="N399" s="65"/>
      <c r="O399" s="65"/>
      <c r="P399" s="65"/>
      <c r="Q399" s="65"/>
      <c r="R399" s="65"/>
      <c r="S399" s="65"/>
      <c r="T399" s="65"/>
      <c r="U399" s="65"/>
    </row>
    <row r="400" spans="3:21" ht="15.75" customHeight="1" x14ac:dyDescent="0.2">
      <c r="C400" s="72"/>
      <c r="D400" s="65"/>
      <c r="E400" s="65"/>
      <c r="F400" s="65"/>
      <c r="G400" s="65"/>
      <c r="H400" s="65"/>
      <c r="I400" s="65"/>
      <c r="J400" s="65"/>
      <c r="K400" s="65"/>
      <c r="L400" s="65"/>
      <c r="M400" s="65"/>
      <c r="N400" s="65"/>
      <c r="O400" s="65"/>
      <c r="P400" s="65"/>
      <c r="Q400" s="65"/>
      <c r="R400" s="65"/>
      <c r="S400" s="65"/>
      <c r="T400" s="65"/>
      <c r="U400" s="65"/>
    </row>
    <row r="401" spans="3:21" ht="15.75" customHeight="1" x14ac:dyDescent="0.2">
      <c r="C401" s="72"/>
      <c r="D401" s="65"/>
      <c r="E401" s="65"/>
      <c r="F401" s="65"/>
      <c r="G401" s="65"/>
      <c r="H401" s="65"/>
      <c r="I401" s="65"/>
      <c r="J401" s="65"/>
      <c r="K401" s="65"/>
      <c r="L401" s="65"/>
      <c r="M401" s="65"/>
      <c r="N401" s="65"/>
      <c r="O401" s="65"/>
      <c r="P401" s="65"/>
      <c r="Q401" s="65"/>
      <c r="R401" s="65"/>
      <c r="S401" s="65"/>
      <c r="T401" s="65"/>
      <c r="U401" s="65"/>
    </row>
    <row r="402" spans="3:21" ht="15.75" customHeight="1" x14ac:dyDescent="0.2">
      <c r="C402" s="72"/>
      <c r="D402" s="65"/>
      <c r="E402" s="65"/>
      <c r="F402" s="65"/>
      <c r="G402" s="65"/>
      <c r="H402" s="65"/>
      <c r="I402" s="65"/>
      <c r="J402" s="65"/>
      <c r="K402" s="65"/>
      <c r="L402" s="65"/>
      <c r="M402" s="65"/>
      <c r="N402" s="65"/>
      <c r="O402" s="65"/>
      <c r="P402" s="65"/>
      <c r="Q402" s="65"/>
      <c r="R402" s="65"/>
      <c r="S402" s="65"/>
      <c r="T402" s="65"/>
      <c r="U402" s="65"/>
    </row>
    <row r="403" spans="3:21" ht="15.75" customHeight="1" x14ac:dyDescent="0.2">
      <c r="C403" s="72"/>
      <c r="D403" s="65"/>
      <c r="E403" s="65"/>
      <c r="F403" s="65"/>
      <c r="G403" s="65"/>
      <c r="H403" s="65"/>
      <c r="I403" s="65"/>
      <c r="J403" s="65"/>
      <c r="K403" s="65"/>
      <c r="L403" s="65"/>
      <c r="M403" s="65"/>
      <c r="N403" s="65"/>
      <c r="O403" s="65"/>
      <c r="P403" s="65"/>
      <c r="Q403" s="65"/>
      <c r="R403" s="65"/>
      <c r="S403" s="65"/>
      <c r="T403" s="65"/>
      <c r="U403" s="65"/>
    </row>
    <row r="404" spans="3:21" ht="15.75" customHeight="1" x14ac:dyDescent="0.2">
      <c r="C404" s="72"/>
      <c r="D404" s="65"/>
      <c r="E404" s="65"/>
      <c r="F404" s="65"/>
      <c r="G404" s="65"/>
      <c r="H404" s="65"/>
      <c r="I404" s="65"/>
      <c r="J404" s="65"/>
      <c r="K404" s="65"/>
      <c r="L404" s="65"/>
      <c r="M404" s="65"/>
      <c r="N404" s="65"/>
      <c r="O404" s="65"/>
      <c r="P404" s="65"/>
      <c r="Q404" s="65"/>
      <c r="R404" s="65"/>
      <c r="S404" s="65"/>
      <c r="T404" s="65"/>
      <c r="U404" s="65"/>
    </row>
    <row r="405" spans="3:21" ht="15.75" customHeight="1" x14ac:dyDescent="0.2">
      <c r="C405" s="72"/>
      <c r="D405" s="65"/>
      <c r="E405" s="65"/>
      <c r="F405" s="65"/>
      <c r="G405" s="65"/>
      <c r="H405" s="65"/>
      <c r="I405" s="65"/>
      <c r="J405" s="65"/>
      <c r="K405" s="65"/>
      <c r="L405" s="65"/>
      <c r="M405" s="65"/>
      <c r="N405" s="65"/>
      <c r="O405" s="65"/>
      <c r="P405" s="65"/>
      <c r="Q405" s="65"/>
      <c r="R405" s="65"/>
      <c r="S405" s="65"/>
      <c r="T405" s="65"/>
      <c r="U405" s="65"/>
    </row>
    <row r="406" spans="3:21" ht="15.75" customHeight="1" x14ac:dyDescent="0.2">
      <c r="C406" s="72"/>
      <c r="D406" s="65"/>
      <c r="E406" s="65"/>
      <c r="F406" s="65"/>
      <c r="G406" s="65"/>
      <c r="H406" s="65"/>
      <c r="I406" s="65"/>
      <c r="J406" s="65"/>
      <c r="K406" s="65"/>
      <c r="L406" s="65"/>
      <c r="M406" s="65"/>
      <c r="N406" s="65"/>
      <c r="O406" s="65"/>
      <c r="P406" s="65"/>
      <c r="Q406" s="65"/>
      <c r="R406" s="65"/>
      <c r="S406" s="65"/>
      <c r="T406" s="65"/>
      <c r="U406" s="65"/>
    </row>
    <row r="407" spans="3:21" ht="15.75" customHeight="1" x14ac:dyDescent="0.2">
      <c r="C407" s="72"/>
      <c r="D407" s="65"/>
      <c r="E407" s="65"/>
      <c r="F407" s="65"/>
      <c r="G407" s="65"/>
      <c r="H407" s="65"/>
      <c r="I407" s="65"/>
      <c r="J407" s="65"/>
      <c r="K407" s="65"/>
      <c r="L407" s="65"/>
      <c r="M407" s="65"/>
      <c r="N407" s="65"/>
      <c r="O407" s="65"/>
      <c r="P407" s="65"/>
      <c r="Q407" s="65"/>
      <c r="R407" s="65"/>
      <c r="S407" s="65"/>
      <c r="T407" s="65"/>
      <c r="U407" s="65"/>
    </row>
    <row r="408" spans="3:21" ht="15.75" customHeight="1" x14ac:dyDescent="0.2">
      <c r="C408" s="72"/>
      <c r="D408" s="65"/>
      <c r="E408" s="65"/>
      <c r="F408" s="65"/>
      <c r="G408" s="65"/>
      <c r="H408" s="65"/>
      <c r="I408" s="65"/>
      <c r="J408" s="65"/>
      <c r="K408" s="65"/>
      <c r="L408" s="65"/>
      <c r="M408" s="65"/>
      <c r="N408" s="65"/>
      <c r="O408" s="65"/>
      <c r="P408" s="65"/>
      <c r="Q408" s="65"/>
      <c r="R408" s="65"/>
      <c r="S408" s="65"/>
      <c r="T408" s="65"/>
      <c r="U408" s="65"/>
    </row>
    <row r="409" spans="3:21" ht="15.75" customHeight="1" x14ac:dyDescent="0.2">
      <c r="C409" s="72"/>
      <c r="D409" s="65"/>
      <c r="E409" s="65"/>
      <c r="F409" s="65"/>
      <c r="G409" s="65"/>
      <c r="H409" s="65"/>
      <c r="I409" s="65"/>
      <c r="J409" s="65"/>
      <c r="K409" s="65"/>
      <c r="L409" s="65"/>
      <c r="M409" s="65"/>
      <c r="N409" s="65"/>
      <c r="O409" s="65"/>
      <c r="P409" s="65"/>
      <c r="Q409" s="65"/>
      <c r="R409" s="65"/>
      <c r="S409" s="65"/>
      <c r="T409" s="65"/>
      <c r="U409" s="65"/>
    </row>
    <row r="410" spans="3:21" ht="15.75" customHeight="1" x14ac:dyDescent="0.2">
      <c r="C410" s="72"/>
      <c r="D410" s="65"/>
      <c r="E410" s="65"/>
      <c r="F410" s="65"/>
      <c r="G410" s="65"/>
      <c r="H410" s="65"/>
      <c r="I410" s="65"/>
      <c r="J410" s="65"/>
      <c r="K410" s="65"/>
      <c r="L410" s="65"/>
      <c r="M410" s="65"/>
      <c r="N410" s="65"/>
      <c r="O410" s="65"/>
      <c r="P410" s="65"/>
      <c r="Q410" s="65"/>
      <c r="R410" s="65"/>
      <c r="S410" s="65"/>
      <c r="T410" s="65"/>
      <c r="U410" s="65"/>
    </row>
    <row r="411" spans="3:21" ht="15.75" customHeight="1" x14ac:dyDescent="0.2">
      <c r="C411" s="72"/>
      <c r="D411" s="65"/>
      <c r="E411" s="65"/>
      <c r="F411" s="65"/>
      <c r="G411" s="65"/>
      <c r="H411" s="65"/>
      <c r="I411" s="65"/>
      <c r="J411" s="65"/>
      <c r="K411" s="65"/>
      <c r="L411" s="65"/>
      <c r="M411" s="65"/>
      <c r="N411" s="65"/>
      <c r="O411" s="65"/>
      <c r="P411" s="65"/>
      <c r="Q411" s="65"/>
      <c r="R411" s="65"/>
      <c r="S411" s="65"/>
      <c r="T411" s="65"/>
      <c r="U411" s="65"/>
    </row>
    <row r="412" spans="3:21" ht="15.75" customHeight="1" x14ac:dyDescent="0.2">
      <c r="C412" s="72"/>
      <c r="D412" s="65"/>
      <c r="E412" s="65"/>
      <c r="F412" s="65"/>
      <c r="G412" s="65"/>
      <c r="H412" s="65"/>
      <c r="I412" s="65"/>
      <c r="J412" s="65"/>
      <c r="K412" s="65"/>
      <c r="L412" s="65"/>
      <c r="M412" s="65"/>
      <c r="N412" s="65"/>
      <c r="O412" s="65"/>
      <c r="P412" s="65"/>
      <c r="Q412" s="65"/>
      <c r="R412" s="65"/>
      <c r="S412" s="65"/>
      <c r="T412" s="65"/>
      <c r="U412" s="65"/>
    </row>
    <row r="413" spans="3:21" ht="15.75" customHeight="1" x14ac:dyDescent="0.2">
      <c r="C413" s="72"/>
      <c r="D413" s="65"/>
      <c r="E413" s="65"/>
      <c r="F413" s="65"/>
      <c r="G413" s="65"/>
      <c r="H413" s="65"/>
      <c r="I413" s="65"/>
      <c r="J413" s="65"/>
      <c r="K413" s="65"/>
      <c r="L413" s="65"/>
      <c r="M413" s="65"/>
      <c r="N413" s="65"/>
      <c r="O413" s="65"/>
      <c r="P413" s="65"/>
      <c r="Q413" s="65"/>
      <c r="R413" s="65"/>
      <c r="S413" s="65"/>
      <c r="T413" s="65"/>
      <c r="U413" s="65"/>
    </row>
    <row r="414" spans="3:21" ht="15.75" customHeight="1" x14ac:dyDescent="0.2">
      <c r="C414" s="72"/>
      <c r="D414" s="65"/>
      <c r="E414" s="65"/>
      <c r="F414" s="65"/>
      <c r="G414" s="65"/>
      <c r="H414" s="65"/>
      <c r="I414" s="65"/>
      <c r="J414" s="65"/>
      <c r="K414" s="65"/>
      <c r="L414" s="65"/>
      <c r="M414" s="65"/>
      <c r="N414" s="65"/>
      <c r="O414" s="65"/>
      <c r="P414" s="65"/>
      <c r="Q414" s="65"/>
      <c r="R414" s="65"/>
      <c r="S414" s="65"/>
      <c r="T414" s="65"/>
      <c r="U414" s="65"/>
    </row>
    <row r="415" spans="3:21" ht="15.75" customHeight="1" x14ac:dyDescent="0.2">
      <c r="C415" s="72"/>
      <c r="D415" s="65"/>
      <c r="E415" s="65"/>
      <c r="F415" s="65"/>
      <c r="G415" s="65"/>
      <c r="H415" s="65"/>
      <c r="I415" s="65"/>
      <c r="J415" s="65"/>
      <c r="K415" s="65"/>
      <c r="L415" s="65"/>
      <c r="M415" s="65"/>
      <c r="N415" s="65"/>
      <c r="O415" s="65"/>
      <c r="P415" s="65"/>
      <c r="Q415" s="65"/>
      <c r="R415" s="65"/>
      <c r="S415" s="65"/>
      <c r="T415" s="65"/>
      <c r="U415" s="65"/>
    </row>
    <row r="416" spans="3:21" ht="15.75" customHeight="1" x14ac:dyDescent="0.2">
      <c r="C416" s="72"/>
      <c r="D416" s="65"/>
      <c r="E416" s="65"/>
      <c r="F416" s="65"/>
      <c r="G416" s="65"/>
      <c r="H416" s="65"/>
      <c r="I416" s="65"/>
      <c r="J416" s="65"/>
      <c r="K416" s="65"/>
      <c r="L416" s="65"/>
      <c r="M416" s="65"/>
      <c r="N416" s="65"/>
      <c r="O416" s="65"/>
      <c r="P416" s="65"/>
      <c r="Q416" s="65"/>
      <c r="R416" s="65"/>
      <c r="S416" s="65"/>
      <c r="T416" s="65"/>
      <c r="U416" s="65"/>
    </row>
    <row r="417" spans="3:21" ht="15.75" customHeight="1" x14ac:dyDescent="0.2">
      <c r="C417" s="72"/>
      <c r="D417" s="65"/>
      <c r="E417" s="65"/>
      <c r="F417" s="65"/>
      <c r="G417" s="65"/>
      <c r="H417" s="65"/>
      <c r="I417" s="65"/>
      <c r="J417" s="65"/>
      <c r="K417" s="65"/>
      <c r="L417" s="65"/>
      <c r="M417" s="65"/>
      <c r="N417" s="65"/>
      <c r="O417" s="65"/>
      <c r="P417" s="65"/>
      <c r="Q417" s="65"/>
      <c r="R417" s="65"/>
      <c r="S417" s="65"/>
      <c r="T417" s="65"/>
      <c r="U417" s="65"/>
    </row>
    <row r="418" spans="3:21" ht="15.75" customHeight="1" x14ac:dyDescent="0.2">
      <c r="C418" s="72"/>
      <c r="D418" s="65"/>
      <c r="E418" s="65"/>
      <c r="F418" s="65"/>
      <c r="G418" s="65"/>
      <c r="H418" s="65"/>
      <c r="I418" s="65"/>
      <c r="J418" s="65"/>
      <c r="K418" s="65"/>
      <c r="L418" s="65"/>
      <c r="M418" s="65"/>
      <c r="N418" s="65"/>
      <c r="O418" s="65"/>
      <c r="P418" s="65"/>
      <c r="Q418" s="65"/>
      <c r="R418" s="65"/>
      <c r="S418" s="65"/>
      <c r="T418" s="65"/>
      <c r="U418" s="65"/>
    </row>
    <row r="419" spans="3:21" ht="15.75" customHeight="1" x14ac:dyDescent="0.2">
      <c r="C419" s="72"/>
      <c r="D419" s="65"/>
      <c r="E419" s="65"/>
      <c r="F419" s="65"/>
      <c r="G419" s="65"/>
      <c r="H419" s="65"/>
      <c r="I419" s="65"/>
      <c r="J419" s="65"/>
      <c r="K419" s="65"/>
      <c r="L419" s="65"/>
      <c r="M419" s="65"/>
      <c r="N419" s="65"/>
      <c r="O419" s="65"/>
      <c r="P419" s="65"/>
      <c r="Q419" s="65"/>
      <c r="R419" s="65"/>
      <c r="S419" s="65"/>
      <c r="T419" s="65"/>
      <c r="U419" s="65"/>
    </row>
    <row r="420" spans="3:21" ht="15.75" customHeight="1" x14ac:dyDescent="0.2">
      <c r="C420" s="72"/>
      <c r="D420" s="65"/>
      <c r="E420" s="65"/>
      <c r="F420" s="65"/>
      <c r="G420" s="65"/>
      <c r="H420" s="65"/>
      <c r="I420" s="65"/>
      <c r="J420" s="65"/>
      <c r="K420" s="65"/>
      <c r="L420" s="65"/>
      <c r="M420" s="65"/>
      <c r="N420" s="65"/>
      <c r="O420" s="65"/>
      <c r="P420" s="65"/>
      <c r="Q420" s="65"/>
      <c r="R420" s="65"/>
      <c r="S420" s="65"/>
      <c r="T420" s="65"/>
      <c r="U420" s="65"/>
    </row>
    <row r="421" spans="3:21" ht="15.75" customHeight="1" x14ac:dyDescent="0.2">
      <c r="C421" s="72"/>
      <c r="D421" s="65"/>
      <c r="E421" s="65"/>
      <c r="F421" s="65"/>
      <c r="G421" s="65"/>
      <c r="H421" s="65"/>
      <c r="I421" s="65"/>
      <c r="J421" s="65"/>
      <c r="K421" s="65"/>
      <c r="L421" s="65"/>
      <c r="M421" s="65"/>
      <c r="N421" s="65"/>
      <c r="O421" s="65"/>
      <c r="P421" s="65"/>
      <c r="Q421" s="65"/>
      <c r="R421" s="65"/>
      <c r="S421" s="65"/>
      <c r="T421" s="65"/>
      <c r="U421" s="65"/>
    </row>
    <row r="422" spans="3:21" ht="15.75" customHeight="1" x14ac:dyDescent="0.2">
      <c r="C422" s="72"/>
      <c r="D422" s="65"/>
      <c r="E422" s="65"/>
      <c r="F422" s="65"/>
      <c r="G422" s="65"/>
      <c r="H422" s="65"/>
      <c r="I422" s="65"/>
      <c r="J422" s="65"/>
      <c r="K422" s="65"/>
      <c r="L422" s="65"/>
      <c r="M422" s="65"/>
      <c r="N422" s="65"/>
      <c r="O422" s="65"/>
      <c r="P422" s="65"/>
      <c r="Q422" s="65"/>
      <c r="R422" s="65"/>
      <c r="S422" s="65"/>
      <c r="T422" s="65"/>
      <c r="U422" s="65"/>
    </row>
    <row r="423" spans="3:21" ht="15.75" customHeight="1" x14ac:dyDescent="0.2">
      <c r="C423" s="72"/>
      <c r="D423" s="65"/>
      <c r="E423" s="65"/>
      <c r="F423" s="65"/>
      <c r="G423" s="65"/>
      <c r="H423" s="65"/>
      <c r="I423" s="65"/>
      <c r="J423" s="65"/>
      <c r="K423" s="65"/>
      <c r="L423" s="65"/>
      <c r="M423" s="65"/>
      <c r="N423" s="65"/>
      <c r="O423" s="65"/>
      <c r="P423" s="65"/>
      <c r="Q423" s="65"/>
      <c r="R423" s="65"/>
      <c r="S423" s="65"/>
      <c r="T423" s="65"/>
      <c r="U423" s="65"/>
    </row>
    <row r="424" spans="3:21" ht="15.75" customHeight="1" x14ac:dyDescent="0.2">
      <c r="C424" s="72"/>
      <c r="D424" s="65"/>
      <c r="E424" s="65"/>
      <c r="F424" s="65"/>
      <c r="G424" s="65"/>
      <c r="H424" s="65"/>
      <c r="I424" s="65"/>
      <c r="J424" s="65"/>
      <c r="K424" s="65"/>
      <c r="L424" s="65"/>
      <c r="M424" s="65"/>
      <c r="N424" s="65"/>
      <c r="O424" s="65"/>
      <c r="P424" s="65"/>
      <c r="Q424" s="65"/>
      <c r="R424" s="65"/>
      <c r="S424" s="65"/>
      <c r="T424" s="65"/>
      <c r="U424" s="65"/>
    </row>
    <row r="425" spans="3:21" ht="15.75" customHeight="1" x14ac:dyDescent="0.2">
      <c r="C425" s="72"/>
      <c r="D425" s="65"/>
      <c r="E425" s="65"/>
      <c r="F425" s="65"/>
      <c r="G425" s="65"/>
      <c r="H425" s="65"/>
      <c r="I425" s="65"/>
      <c r="J425" s="65"/>
      <c r="K425" s="65"/>
      <c r="L425" s="65"/>
      <c r="M425" s="65"/>
      <c r="N425" s="65"/>
      <c r="O425" s="65"/>
      <c r="P425" s="65"/>
      <c r="Q425" s="65"/>
      <c r="R425" s="65"/>
      <c r="S425" s="65"/>
      <c r="T425" s="65"/>
      <c r="U425" s="65"/>
    </row>
    <row r="426" spans="3:21" ht="15.75" customHeight="1" x14ac:dyDescent="0.2">
      <c r="C426" s="72"/>
      <c r="D426" s="65"/>
      <c r="E426" s="65"/>
      <c r="F426" s="65"/>
      <c r="G426" s="65"/>
      <c r="H426" s="65"/>
      <c r="I426" s="65"/>
      <c r="J426" s="65"/>
      <c r="K426" s="65"/>
      <c r="L426" s="65"/>
      <c r="M426" s="65"/>
      <c r="N426" s="65"/>
      <c r="O426" s="65"/>
      <c r="P426" s="65"/>
      <c r="Q426" s="65"/>
      <c r="R426" s="65"/>
      <c r="S426" s="65"/>
      <c r="T426" s="65"/>
      <c r="U426" s="65"/>
    </row>
    <row r="427" spans="3:21" ht="15.75" customHeight="1" x14ac:dyDescent="0.2">
      <c r="C427" s="72"/>
      <c r="D427" s="65"/>
      <c r="E427" s="65"/>
      <c r="F427" s="65"/>
      <c r="G427" s="65"/>
      <c r="H427" s="65"/>
      <c r="I427" s="65"/>
      <c r="J427" s="65"/>
      <c r="K427" s="65"/>
      <c r="L427" s="65"/>
      <c r="M427" s="65"/>
      <c r="N427" s="65"/>
      <c r="O427" s="65"/>
      <c r="P427" s="65"/>
      <c r="Q427" s="65"/>
      <c r="R427" s="65"/>
      <c r="S427" s="65"/>
      <c r="T427" s="65"/>
      <c r="U427" s="65"/>
    </row>
    <row r="428" spans="3:21" ht="15.75" customHeight="1" x14ac:dyDescent="0.2">
      <c r="C428" s="72"/>
      <c r="D428" s="65"/>
      <c r="E428" s="65"/>
      <c r="F428" s="65"/>
      <c r="G428" s="65"/>
      <c r="H428" s="65"/>
      <c r="I428" s="65"/>
      <c r="J428" s="65"/>
      <c r="K428" s="65"/>
      <c r="L428" s="65"/>
      <c r="M428" s="65"/>
      <c r="N428" s="65"/>
      <c r="O428" s="65"/>
      <c r="P428" s="65"/>
      <c r="Q428" s="65"/>
      <c r="R428" s="65"/>
      <c r="S428" s="65"/>
      <c r="T428" s="65"/>
      <c r="U428" s="65"/>
    </row>
    <row r="429" spans="3:21" ht="15.75" customHeight="1" x14ac:dyDescent="0.2">
      <c r="C429" s="72"/>
      <c r="D429" s="65"/>
      <c r="E429" s="65"/>
      <c r="F429" s="65"/>
      <c r="G429" s="65"/>
      <c r="H429" s="65"/>
      <c r="I429" s="65"/>
      <c r="J429" s="65"/>
      <c r="K429" s="65"/>
      <c r="L429" s="65"/>
      <c r="M429" s="65"/>
      <c r="N429" s="65"/>
      <c r="O429" s="65"/>
      <c r="P429" s="65"/>
      <c r="Q429" s="65"/>
      <c r="R429" s="65"/>
      <c r="S429" s="65"/>
      <c r="T429" s="65"/>
      <c r="U429" s="65"/>
    </row>
    <row r="430" spans="3:21" ht="15.75" customHeight="1" x14ac:dyDescent="0.2">
      <c r="C430" s="72"/>
      <c r="D430" s="65"/>
      <c r="E430" s="65"/>
      <c r="F430" s="65"/>
      <c r="G430" s="65"/>
      <c r="H430" s="65"/>
      <c r="I430" s="65"/>
      <c r="J430" s="65"/>
      <c r="K430" s="65"/>
      <c r="L430" s="65"/>
      <c r="M430" s="65"/>
      <c r="N430" s="65"/>
      <c r="O430" s="65"/>
      <c r="P430" s="65"/>
      <c r="Q430" s="65"/>
      <c r="R430" s="65"/>
      <c r="S430" s="65"/>
      <c r="T430" s="65"/>
      <c r="U430" s="65"/>
    </row>
    <row r="431" spans="3:21" ht="15.75" customHeight="1" x14ac:dyDescent="0.2">
      <c r="C431" s="72"/>
      <c r="D431" s="65"/>
      <c r="E431" s="65"/>
      <c r="F431" s="65"/>
      <c r="G431" s="65"/>
      <c r="H431" s="65"/>
      <c r="I431" s="65"/>
      <c r="J431" s="65"/>
      <c r="K431" s="65"/>
      <c r="L431" s="65"/>
      <c r="M431" s="65"/>
      <c r="N431" s="65"/>
      <c r="O431" s="65"/>
      <c r="P431" s="65"/>
      <c r="Q431" s="65"/>
      <c r="R431" s="65"/>
      <c r="S431" s="65"/>
      <c r="T431" s="65"/>
      <c r="U431" s="65"/>
    </row>
    <row r="432" spans="3:21" ht="15.75" customHeight="1" x14ac:dyDescent="0.2">
      <c r="C432" s="72"/>
      <c r="D432" s="65"/>
      <c r="E432" s="65"/>
      <c r="F432" s="65"/>
      <c r="G432" s="65"/>
      <c r="H432" s="65"/>
      <c r="I432" s="65"/>
      <c r="J432" s="65"/>
      <c r="K432" s="65"/>
      <c r="L432" s="65"/>
      <c r="M432" s="65"/>
      <c r="N432" s="65"/>
      <c r="O432" s="65"/>
      <c r="P432" s="65"/>
      <c r="Q432" s="65"/>
      <c r="R432" s="65"/>
      <c r="S432" s="65"/>
      <c r="T432" s="65"/>
      <c r="U432" s="65"/>
    </row>
    <row r="433" spans="3:21" ht="15.75" customHeight="1" x14ac:dyDescent="0.2">
      <c r="C433" s="72"/>
      <c r="D433" s="65"/>
      <c r="E433" s="65"/>
      <c r="F433" s="65"/>
      <c r="G433" s="65"/>
      <c r="H433" s="65"/>
      <c r="I433" s="65"/>
      <c r="J433" s="65"/>
      <c r="K433" s="65"/>
      <c r="L433" s="65"/>
      <c r="M433" s="65"/>
      <c r="N433" s="65"/>
      <c r="O433" s="65"/>
      <c r="P433" s="65"/>
      <c r="Q433" s="65"/>
      <c r="R433" s="65"/>
      <c r="S433" s="65"/>
      <c r="T433" s="65"/>
      <c r="U433" s="65"/>
    </row>
    <row r="434" spans="3:21" ht="15.75" customHeight="1" x14ac:dyDescent="0.2">
      <c r="C434" s="72"/>
      <c r="D434" s="65"/>
      <c r="E434" s="65"/>
      <c r="F434" s="65"/>
      <c r="G434" s="65"/>
      <c r="H434" s="65"/>
      <c r="I434" s="65"/>
      <c r="J434" s="65"/>
      <c r="K434" s="65"/>
      <c r="L434" s="65"/>
      <c r="M434" s="65"/>
      <c r="N434" s="65"/>
      <c r="O434" s="65"/>
      <c r="P434" s="65"/>
      <c r="Q434" s="65"/>
      <c r="R434" s="65"/>
      <c r="S434" s="65"/>
      <c r="T434" s="65"/>
      <c r="U434" s="65"/>
    </row>
    <row r="435" spans="3:21" ht="15.75" customHeight="1" x14ac:dyDescent="0.2">
      <c r="C435" s="72"/>
      <c r="D435" s="65"/>
      <c r="E435" s="65"/>
      <c r="F435" s="65"/>
      <c r="G435" s="65"/>
      <c r="H435" s="65"/>
      <c r="I435" s="65"/>
      <c r="J435" s="65"/>
      <c r="K435" s="65"/>
      <c r="L435" s="65"/>
      <c r="M435" s="65"/>
      <c r="N435" s="65"/>
      <c r="O435" s="65"/>
      <c r="P435" s="65"/>
      <c r="Q435" s="65"/>
      <c r="R435" s="65"/>
      <c r="S435" s="65"/>
      <c r="T435" s="65"/>
      <c r="U435" s="65"/>
    </row>
    <row r="436" spans="3:21" ht="15.75" customHeight="1" x14ac:dyDescent="0.2">
      <c r="C436" s="72"/>
      <c r="D436" s="65"/>
      <c r="E436" s="65"/>
      <c r="F436" s="65"/>
      <c r="G436" s="65"/>
      <c r="H436" s="65"/>
      <c r="I436" s="65"/>
      <c r="J436" s="65"/>
      <c r="K436" s="65"/>
      <c r="L436" s="65"/>
      <c r="M436" s="65"/>
      <c r="N436" s="65"/>
      <c r="O436" s="65"/>
      <c r="P436" s="65"/>
      <c r="Q436" s="65"/>
      <c r="R436" s="65"/>
      <c r="S436" s="65"/>
      <c r="T436" s="65"/>
      <c r="U436" s="65"/>
    </row>
    <row r="437" spans="3:21" ht="15.75" customHeight="1" x14ac:dyDescent="0.2">
      <c r="C437" s="72"/>
      <c r="D437" s="65"/>
      <c r="E437" s="65"/>
      <c r="F437" s="65"/>
      <c r="G437" s="65"/>
      <c r="H437" s="65"/>
      <c r="I437" s="65"/>
      <c r="J437" s="65"/>
      <c r="K437" s="65"/>
      <c r="L437" s="65"/>
      <c r="M437" s="65"/>
      <c r="N437" s="65"/>
      <c r="O437" s="65"/>
      <c r="P437" s="65"/>
      <c r="Q437" s="65"/>
      <c r="R437" s="65"/>
      <c r="S437" s="65"/>
      <c r="T437" s="65"/>
      <c r="U437" s="65"/>
    </row>
    <row r="438" spans="3:21" ht="15.75" customHeight="1" x14ac:dyDescent="0.2">
      <c r="C438" s="72"/>
      <c r="D438" s="65"/>
      <c r="E438" s="65"/>
      <c r="F438" s="65"/>
      <c r="G438" s="65"/>
      <c r="H438" s="65"/>
      <c r="I438" s="65"/>
      <c r="J438" s="65"/>
      <c r="K438" s="65"/>
      <c r="L438" s="65"/>
      <c r="M438" s="65"/>
      <c r="N438" s="65"/>
      <c r="O438" s="65"/>
      <c r="P438" s="65"/>
      <c r="Q438" s="65"/>
      <c r="R438" s="65"/>
      <c r="S438" s="65"/>
      <c r="T438" s="65"/>
      <c r="U438" s="65"/>
    </row>
    <row r="439" spans="3:21" ht="15.75" customHeight="1" x14ac:dyDescent="0.2">
      <c r="C439" s="72"/>
      <c r="D439" s="65"/>
      <c r="E439" s="65"/>
      <c r="F439" s="65"/>
      <c r="G439" s="65"/>
      <c r="H439" s="65"/>
      <c r="I439" s="65"/>
      <c r="J439" s="65"/>
      <c r="K439" s="65"/>
      <c r="L439" s="65"/>
      <c r="M439" s="65"/>
      <c r="N439" s="65"/>
      <c r="O439" s="65"/>
      <c r="P439" s="65"/>
      <c r="Q439" s="65"/>
      <c r="R439" s="65"/>
      <c r="S439" s="65"/>
      <c r="T439" s="65"/>
      <c r="U439" s="65"/>
    </row>
    <row r="440" spans="3:21" ht="15.75" customHeight="1" x14ac:dyDescent="0.2">
      <c r="C440" s="72"/>
      <c r="D440" s="65"/>
      <c r="E440" s="65"/>
      <c r="F440" s="65"/>
      <c r="G440" s="65"/>
      <c r="H440" s="65"/>
      <c r="I440" s="65"/>
      <c r="J440" s="65"/>
      <c r="K440" s="65"/>
      <c r="L440" s="65"/>
      <c r="M440" s="65"/>
      <c r="N440" s="65"/>
      <c r="O440" s="65"/>
      <c r="P440" s="65"/>
      <c r="Q440" s="65"/>
      <c r="R440" s="65"/>
      <c r="S440" s="65"/>
      <c r="T440" s="65"/>
      <c r="U440" s="65"/>
    </row>
    <row r="441" spans="3:21" ht="15.75" customHeight="1" x14ac:dyDescent="0.2">
      <c r="C441" s="72"/>
      <c r="D441" s="65"/>
      <c r="E441" s="65"/>
      <c r="F441" s="65"/>
      <c r="G441" s="65"/>
      <c r="H441" s="65"/>
      <c r="I441" s="65"/>
      <c r="J441" s="65"/>
      <c r="K441" s="65"/>
      <c r="L441" s="65"/>
      <c r="M441" s="65"/>
      <c r="N441" s="65"/>
      <c r="O441" s="65"/>
      <c r="P441" s="65"/>
      <c r="Q441" s="65"/>
      <c r="R441" s="65"/>
      <c r="S441" s="65"/>
      <c r="T441" s="65"/>
      <c r="U441" s="65"/>
    </row>
    <row r="442" spans="3:21" ht="15.75" customHeight="1" x14ac:dyDescent="0.2">
      <c r="C442" s="72"/>
      <c r="D442" s="65"/>
      <c r="E442" s="65"/>
      <c r="F442" s="65"/>
      <c r="G442" s="65"/>
      <c r="H442" s="65"/>
      <c r="I442" s="65"/>
      <c r="J442" s="65"/>
      <c r="K442" s="65"/>
      <c r="L442" s="65"/>
      <c r="M442" s="65"/>
      <c r="N442" s="65"/>
      <c r="O442" s="65"/>
      <c r="P442" s="65"/>
      <c r="Q442" s="65"/>
      <c r="R442" s="65"/>
      <c r="S442" s="65"/>
      <c r="T442" s="65"/>
      <c r="U442" s="65"/>
    </row>
    <row r="443" spans="3:21" ht="15.75" customHeight="1" x14ac:dyDescent="0.2">
      <c r="C443" s="72"/>
      <c r="D443" s="65"/>
      <c r="E443" s="65"/>
      <c r="F443" s="65"/>
      <c r="G443" s="65"/>
      <c r="H443" s="65"/>
      <c r="I443" s="65"/>
      <c r="J443" s="65"/>
      <c r="K443" s="65"/>
      <c r="L443" s="65"/>
      <c r="M443" s="65"/>
      <c r="N443" s="65"/>
      <c r="O443" s="65"/>
      <c r="P443" s="65"/>
      <c r="Q443" s="65"/>
      <c r="R443" s="65"/>
      <c r="S443" s="65"/>
      <c r="T443" s="65"/>
      <c r="U443" s="65"/>
    </row>
    <row r="444" spans="3:21" ht="15.75" customHeight="1" x14ac:dyDescent="0.2">
      <c r="C444" s="72"/>
      <c r="D444" s="65"/>
      <c r="E444" s="65"/>
      <c r="F444" s="65"/>
      <c r="G444" s="65"/>
      <c r="H444" s="65"/>
      <c r="I444" s="65"/>
      <c r="J444" s="65"/>
      <c r="K444" s="65"/>
      <c r="L444" s="65"/>
      <c r="M444" s="65"/>
      <c r="N444" s="65"/>
      <c r="O444" s="65"/>
      <c r="P444" s="65"/>
      <c r="Q444" s="65"/>
      <c r="R444" s="65"/>
      <c r="S444" s="65"/>
      <c r="T444" s="65"/>
      <c r="U444" s="65"/>
    </row>
    <row r="445" spans="3:21" ht="15.75" customHeight="1" x14ac:dyDescent="0.2">
      <c r="C445" s="72"/>
      <c r="D445" s="65"/>
      <c r="E445" s="65"/>
      <c r="F445" s="65"/>
      <c r="G445" s="65"/>
      <c r="H445" s="65"/>
      <c r="I445" s="65"/>
      <c r="J445" s="65"/>
      <c r="K445" s="65"/>
      <c r="L445" s="65"/>
      <c r="M445" s="65"/>
      <c r="N445" s="65"/>
      <c r="O445" s="65"/>
      <c r="P445" s="65"/>
      <c r="Q445" s="65"/>
      <c r="R445" s="65"/>
      <c r="S445" s="65"/>
      <c r="T445" s="65"/>
      <c r="U445" s="65"/>
    </row>
    <row r="446" spans="3:21" ht="15.75" customHeight="1" x14ac:dyDescent="0.2">
      <c r="C446" s="72"/>
      <c r="D446" s="65"/>
      <c r="E446" s="65"/>
      <c r="F446" s="65"/>
      <c r="G446" s="65"/>
      <c r="H446" s="65"/>
      <c r="I446" s="65"/>
      <c r="J446" s="65"/>
      <c r="K446" s="65"/>
      <c r="L446" s="65"/>
      <c r="M446" s="65"/>
      <c r="N446" s="65"/>
      <c r="O446" s="65"/>
      <c r="P446" s="65"/>
      <c r="Q446" s="65"/>
      <c r="R446" s="65"/>
      <c r="S446" s="65"/>
      <c r="T446" s="65"/>
      <c r="U446" s="65"/>
    </row>
    <row r="447" spans="3:21" ht="15.75" customHeight="1" x14ac:dyDescent="0.2">
      <c r="C447" s="72"/>
      <c r="D447" s="65"/>
      <c r="E447" s="65"/>
      <c r="F447" s="65"/>
      <c r="G447" s="65"/>
      <c r="H447" s="65"/>
      <c r="I447" s="65"/>
      <c r="J447" s="65"/>
      <c r="K447" s="65"/>
      <c r="L447" s="65"/>
      <c r="M447" s="65"/>
      <c r="N447" s="65"/>
      <c r="O447" s="65"/>
      <c r="P447" s="65"/>
      <c r="Q447" s="65"/>
      <c r="R447" s="65"/>
      <c r="S447" s="65"/>
      <c r="T447" s="65"/>
      <c r="U447" s="65"/>
    </row>
    <row r="448" spans="3:21" ht="15.75" customHeight="1" x14ac:dyDescent="0.2">
      <c r="C448" s="72"/>
      <c r="D448" s="65"/>
      <c r="E448" s="65"/>
      <c r="F448" s="65"/>
      <c r="G448" s="65"/>
      <c r="H448" s="65"/>
      <c r="I448" s="65"/>
      <c r="J448" s="65"/>
      <c r="K448" s="65"/>
      <c r="L448" s="65"/>
      <c r="M448" s="65"/>
      <c r="N448" s="65"/>
      <c r="O448" s="65"/>
      <c r="P448" s="65"/>
      <c r="Q448" s="65"/>
      <c r="R448" s="65"/>
      <c r="S448" s="65"/>
      <c r="T448" s="65"/>
      <c r="U448" s="65"/>
    </row>
    <row r="449" spans="3:21" ht="15.75" customHeight="1" x14ac:dyDescent="0.2">
      <c r="C449" s="72"/>
      <c r="D449" s="65"/>
      <c r="E449" s="65"/>
      <c r="F449" s="65"/>
      <c r="G449" s="65"/>
      <c r="H449" s="65"/>
      <c r="I449" s="65"/>
      <c r="J449" s="65"/>
      <c r="K449" s="65"/>
      <c r="L449" s="65"/>
      <c r="M449" s="65"/>
      <c r="N449" s="65"/>
      <c r="O449" s="65"/>
      <c r="P449" s="65"/>
      <c r="Q449" s="65"/>
      <c r="R449" s="65"/>
      <c r="S449" s="65"/>
      <c r="T449" s="65"/>
      <c r="U449" s="65"/>
    </row>
    <row r="450" spans="3:21" ht="15.75" customHeight="1" x14ac:dyDescent="0.2">
      <c r="C450" s="72"/>
      <c r="D450" s="65"/>
      <c r="E450" s="65"/>
      <c r="F450" s="65"/>
      <c r="G450" s="65"/>
      <c r="H450" s="65"/>
      <c r="I450" s="65"/>
      <c r="J450" s="65"/>
      <c r="K450" s="65"/>
      <c r="L450" s="65"/>
      <c r="M450" s="65"/>
      <c r="N450" s="65"/>
      <c r="O450" s="65"/>
      <c r="P450" s="65"/>
      <c r="Q450" s="65"/>
      <c r="R450" s="65"/>
      <c r="S450" s="65"/>
      <c r="T450" s="65"/>
      <c r="U450" s="65"/>
    </row>
    <row r="451" spans="3:21" ht="15.75" customHeight="1" x14ac:dyDescent="0.2">
      <c r="C451" s="72"/>
      <c r="D451" s="65"/>
      <c r="E451" s="65"/>
      <c r="F451" s="65"/>
      <c r="G451" s="65"/>
      <c r="H451" s="65"/>
      <c r="I451" s="65"/>
      <c r="J451" s="65"/>
      <c r="K451" s="65"/>
      <c r="L451" s="65"/>
      <c r="M451" s="65"/>
      <c r="N451" s="65"/>
      <c r="O451" s="65"/>
      <c r="P451" s="65"/>
      <c r="Q451" s="65"/>
      <c r="R451" s="65"/>
      <c r="S451" s="65"/>
      <c r="T451" s="65"/>
      <c r="U451" s="65"/>
    </row>
    <row r="452" spans="3:21" ht="15.75" customHeight="1" x14ac:dyDescent="0.2">
      <c r="C452" s="72"/>
      <c r="D452" s="65"/>
      <c r="E452" s="65"/>
      <c r="F452" s="65"/>
      <c r="G452" s="65"/>
      <c r="H452" s="65"/>
      <c r="I452" s="65"/>
      <c r="J452" s="65"/>
      <c r="K452" s="65"/>
      <c r="L452" s="65"/>
      <c r="M452" s="65"/>
      <c r="N452" s="65"/>
      <c r="O452" s="65"/>
      <c r="P452" s="65"/>
      <c r="Q452" s="65"/>
      <c r="R452" s="65"/>
      <c r="S452" s="65"/>
      <c r="T452" s="65"/>
      <c r="U452" s="65"/>
    </row>
    <row r="453" spans="3:21" ht="15.75" customHeight="1" x14ac:dyDescent="0.2">
      <c r="C453" s="72"/>
      <c r="D453" s="65"/>
      <c r="E453" s="65"/>
      <c r="F453" s="65"/>
      <c r="G453" s="65"/>
      <c r="H453" s="65"/>
      <c r="I453" s="65"/>
      <c r="J453" s="65"/>
      <c r="K453" s="65"/>
      <c r="L453" s="65"/>
      <c r="M453" s="65"/>
      <c r="N453" s="65"/>
      <c r="O453" s="65"/>
      <c r="P453" s="65"/>
      <c r="Q453" s="65"/>
      <c r="R453" s="65"/>
      <c r="S453" s="65"/>
      <c r="T453" s="65"/>
      <c r="U453" s="65"/>
    </row>
    <row r="454" spans="3:21" ht="15.75" customHeight="1" x14ac:dyDescent="0.2">
      <c r="C454" s="72"/>
      <c r="D454" s="65"/>
      <c r="E454" s="65"/>
      <c r="F454" s="65"/>
      <c r="G454" s="65"/>
      <c r="H454" s="65"/>
      <c r="I454" s="65"/>
      <c r="J454" s="65"/>
      <c r="K454" s="65"/>
      <c r="L454" s="65"/>
      <c r="M454" s="65"/>
      <c r="N454" s="65"/>
      <c r="O454" s="65"/>
      <c r="P454" s="65"/>
      <c r="Q454" s="65"/>
      <c r="R454" s="65"/>
      <c r="S454" s="65"/>
      <c r="T454" s="65"/>
      <c r="U454" s="65"/>
    </row>
    <row r="455" spans="3:21" ht="15.75" customHeight="1" x14ac:dyDescent="0.2">
      <c r="C455" s="72"/>
      <c r="D455" s="65"/>
      <c r="E455" s="65"/>
      <c r="F455" s="65"/>
      <c r="G455" s="65"/>
      <c r="H455" s="65"/>
      <c r="I455" s="65"/>
      <c r="J455" s="65"/>
      <c r="K455" s="65"/>
      <c r="L455" s="65"/>
      <c r="M455" s="65"/>
      <c r="N455" s="65"/>
      <c r="O455" s="65"/>
      <c r="P455" s="65"/>
      <c r="Q455" s="65"/>
      <c r="R455" s="65"/>
      <c r="S455" s="65"/>
      <c r="T455" s="65"/>
      <c r="U455" s="65"/>
    </row>
    <row r="456" spans="3:21" ht="15.75" customHeight="1" x14ac:dyDescent="0.2">
      <c r="C456" s="72"/>
      <c r="D456" s="65"/>
      <c r="E456" s="65"/>
      <c r="F456" s="65"/>
      <c r="G456" s="65"/>
      <c r="H456" s="65"/>
      <c r="I456" s="65"/>
      <c r="J456" s="65"/>
      <c r="K456" s="65"/>
      <c r="L456" s="65"/>
      <c r="M456" s="65"/>
      <c r="N456" s="65"/>
      <c r="O456" s="65"/>
      <c r="P456" s="65"/>
      <c r="Q456" s="65"/>
      <c r="R456" s="65"/>
      <c r="S456" s="65"/>
      <c r="T456" s="65"/>
      <c r="U456" s="65"/>
    </row>
    <row r="457" spans="3:21" ht="15.75" customHeight="1" x14ac:dyDescent="0.2">
      <c r="C457" s="72"/>
      <c r="D457" s="65"/>
      <c r="E457" s="65"/>
      <c r="F457" s="65"/>
      <c r="G457" s="65"/>
      <c r="H457" s="65"/>
      <c r="I457" s="65"/>
      <c r="J457" s="65"/>
      <c r="K457" s="65"/>
      <c r="L457" s="65"/>
      <c r="M457" s="65"/>
      <c r="N457" s="65"/>
      <c r="O457" s="65"/>
      <c r="P457" s="65"/>
      <c r="Q457" s="65"/>
      <c r="R457" s="65"/>
      <c r="S457" s="65"/>
      <c r="T457" s="65"/>
      <c r="U457" s="65"/>
    </row>
    <row r="458" spans="3:21" ht="15.75" customHeight="1" x14ac:dyDescent="0.2">
      <c r="C458" s="72"/>
      <c r="D458" s="65"/>
      <c r="E458" s="65"/>
      <c r="F458" s="65"/>
      <c r="G458" s="65"/>
      <c r="H458" s="65"/>
      <c r="I458" s="65"/>
      <c r="J458" s="65"/>
      <c r="K458" s="65"/>
      <c r="L458" s="65"/>
      <c r="M458" s="65"/>
      <c r="N458" s="65"/>
      <c r="O458" s="65"/>
      <c r="P458" s="65"/>
      <c r="Q458" s="65"/>
      <c r="R458" s="65"/>
      <c r="S458" s="65"/>
      <c r="T458" s="65"/>
      <c r="U458" s="65"/>
    </row>
    <row r="459" spans="3:21" ht="15.75" customHeight="1" x14ac:dyDescent="0.2">
      <c r="C459" s="72"/>
      <c r="D459" s="65"/>
      <c r="E459" s="65"/>
      <c r="F459" s="65"/>
      <c r="G459" s="65"/>
      <c r="H459" s="65"/>
      <c r="I459" s="65"/>
      <c r="J459" s="65"/>
      <c r="K459" s="65"/>
      <c r="L459" s="65"/>
      <c r="M459" s="65"/>
      <c r="N459" s="65"/>
      <c r="O459" s="65"/>
      <c r="P459" s="65"/>
      <c r="Q459" s="65"/>
      <c r="R459" s="65"/>
      <c r="S459" s="65"/>
      <c r="T459" s="65"/>
      <c r="U459" s="65"/>
    </row>
    <row r="460" spans="3:21" ht="15.75" customHeight="1" x14ac:dyDescent="0.2">
      <c r="C460" s="72"/>
      <c r="D460" s="65"/>
      <c r="E460" s="65"/>
      <c r="F460" s="65"/>
      <c r="G460" s="65"/>
      <c r="H460" s="65"/>
      <c r="I460" s="65"/>
      <c r="J460" s="65"/>
      <c r="K460" s="65"/>
      <c r="L460" s="65"/>
      <c r="M460" s="65"/>
      <c r="N460" s="65"/>
      <c r="O460" s="65"/>
      <c r="P460" s="65"/>
      <c r="Q460" s="65"/>
      <c r="R460" s="65"/>
      <c r="S460" s="65"/>
      <c r="T460" s="65"/>
      <c r="U460" s="65"/>
    </row>
    <row r="461" spans="3:21" ht="15.75" customHeight="1" x14ac:dyDescent="0.2">
      <c r="C461" s="72"/>
      <c r="D461" s="65"/>
      <c r="E461" s="65"/>
      <c r="F461" s="65"/>
      <c r="G461" s="65"/>
      <c r="H461" s="65"/>
      <c r="I461" s="65"/>
      <c r="J461" s="65"/>
      <c r="K461" s="65"/>
      <c r="L461" s="65"/>
      <c r="M461" s="65"/>
      <c r="N461" s="65"/>
      <c r="O461" s="65"/>
      <c r="P461" s="65"/>
      <c r="Q461" s="65"/>
      <c r="R461" s="65"/>
      <c r="S461" s="65"/>
      <c r="T461" s="65"/>
      <c r="U461" s="65"/>
    </row>
    <row r="462" spans="3:21" ht="15.75" customHeight="1" x14ac:dyDescent="0.2">
      <c r="C462" s="72"/>
      <c r="D462" s="65"/>
      <c r="E462" s="65"/>
      <c r="F462" s="65"/>
      <c r="G462" s="65"/>
      <c r="H462" s="65"/>
      <c r="I462" s="65"/>
      <c r="J462" s="65"/>
      <c r="K462" s="65"/>
      <c r="L462" s="65"/>
      <c r="M462" s="65"/>
      <c r="N462" s="65"/>
      <c r="O462" s="65"/>
      <c r="P462" s="65"/>
      <c r="Q462" s="65"/>
      <c r="R462" s="65"/>
      <c r="S462" s="65"/>
      <c r="T462" s="65"/>
      <c r="U462" s="65"/>
    </row>
    <row r="463" spans="3:21" ht="15.75" customHeight="1" x14ac:dyDescent="0.2">
      <c r="C463" s="72"/>
      <c r="D463" s="65"/>
      <c r="E463" s="65"/>
      <c r="F463" s="65"/>
      <c r="G463" s="65"/>
      <c r="H463" s="65"/>
      <c r="I463" s="65"/>
      <c r="J463" s="65"/>
      <c r="K463" s="65"/>
      <c r="L463" s="65"/>
      <c r="M463" s="65"/>
      <c r="N463" s="65"/>
      <c r="O463" s="65"/>
      <c r="P463" s="65"/>
      <c r="Q463" s="65"/>
      <c r="R463" s="65"/>
      <c r="S463" s="65"/>
      <c r="T463" s="65"/>
      <c r="U463" s="65"/>
    </row>
    <row r="464" spans="3:21" ht="15.75" customHeight="1" x14ac:dyDescent="0.2">
      <c r="C464" s="72"/>
      <c r="D464" s="65"/>
      <c r="E464" s="65"/>
      <c r="F464" s="65"/>
      <c r="G464" s="65"/>
      <c r="H464" s="65"/>
      <c r="I464" s="65"/>
      <c r="J464" s="65"/>
      <c r="K464" s="65"/>
      <c r="L464" s="65"/>
      <c r="M464" s="65"/>
      <c r="N464" s="65"/>
      <c r="O464" s="65"/>
      <c r="P464" s="65"/>
      <c r="Q464" s="65"/>
      <c r="R464" s="65"/>
      <c r="S464" s="65"/>
      <c r="T464" s="65"/>
      <c r="U464" s="65"/>
    </row>
    <row r="465" spans="3:21" ht="15.75" customHeight="1" x14ac:dyDescent="0.2">
      <c r="C465" s="72"/>
      <c r="D465" s="65"/>
      <c r="E465" s="65"/>
      <c r="F465" s="65"/>
      <c r="G465" s="65"/>
      <c r="H465" s="65"/>
      <c r="I465" s="65"/>
      <c r="J465" s="65"/>
      <c r="K465" s="65"/>
      <c r="L465" s="65"/>
      <c r="M465" s="65"/>
      <c r="N465" s="65"/>
      <c r="O465" s="65"/>
      <c r="P465" s="65"/>
      <c r="Q465" s="65"/>
      <c r="R465" s="65"/>
      <c r="S465" s="65"/>
      <c r="T465" s="65"/>
      <c r="U465" s="65"/>
    </row>
    <row r="466" spans="3:21" ht="15.75" customHeight="1" x14ac:dyDescent="0.2">
      <c r="C466" s="72"/>
      <c r="D466" s="65"/>
      <c r="E466" s="65"/>
      <c r="F466" s="65"/>
      <c r="G466" s="65"/>
      <c r="H466" s="65"/>
      <c r="I466" s="65"/>
      <c r="J466" s="65"/>
      <c r="K466" s="65"/>
      <c r="L466" s="65"/>
      <c r="M466" s="65"/>
      <c r="N466" s="65"/>
      <c r="O466" s="65"/>
      <c r="P466" s="65"/>
      <c r="Q466" s="65"/>
      <c r="R466" s="65"/>
      <c r="S466" s="65"/>
      <c r="T466" s="65"/>
      <c r="U466" s="65"/>
    </row>
    <row r="467" spans="3:21" ht="15.75" customHeight="1" x14ac:dyDescent="0.2">
      <c r="C467" s="72"/>
      <c r="D467" s="65"/>
      <c r="E467" s="65"/>
      <c r="F467" s="65"/>
      <c r="G467" s="65"/>
      <c r="H467" s="65"/>
      <c r="I467" s="65"/>
      <c r="J467" s="65"/>
      <c r="K467" s="65"/>
      <c r="L467" s="65"/>
      <c r="M467" s="65"/>
      <c r="N467" s="65"/>
      <c r="O467" s="65"/>
      <c r="P467" s="65"/>
      <c r="Q467" s="65"/>
      <c r="R467" s="65"/>
      <c r="S467" s="65"/>
      <c r="T467" s="65"/>
      <c r="U467" s="65"/>
    </row>
    <row r="468" spans="3:21" ht="15.75" customHeight="1" x14ac:dyDescent="0.2">
      <c r="C468" s="72"/>
      <c r="D468" s="65"/>
      <c r="E468" s="65"/>
      <c r="F468" s="65"/>
      <c r="G468" s="65"/>
      <c r="H468" s="65"/>
      <c r="I468" s="65"/>
      <c r="J468" s="65"/>
      <c r="K468" s="65"/>
      <c r="L468" s="65"/>
      <c r="M468" s="65"/>
      <c r="N468" s="65"/>
      <c r="O468" s="65"/>
      <c r="P468" s="65"/>
      <c r="Q468" s="65"/>
      <c r="R468" s="65"/>
      <c r="S468" s="65"/>
      <c r="T468" s="65"/>
      <c r="U468" s="65"/>
    </row>
    <row r="469" spans="3:21" ht="15.75" customHeight="1" x14ac:dyDescent="0.2">
      <c r="C469" s="72"/>
      <c r="D469" s="65"/>
      <c r="E469" s="65"/>
      <c r="F469" s="65"/>
      <c r="G469" s="65"/>
      <c r="H469" s="65"/>
      <c r="I469" s="65"/>
      <c r="J469" s="65"/>
      <c r="K469" s="65"/>
      <c r="L469" s="65"/>
      <c r="M469" s="65"/>
      <c r="N469" s="65"/>
      <c r="O469" s="65"/>
      <c r="P469" s="65"/>
      <c r="Q469" s="65"/>
      <c r="R469" s="65"/>
      <c r="S469" s="65"/>
      <c r="T469" s="65"/>
      <c r="U469" s="65"/>
    </row>
    <row r="470" spans="3:21" ht="15.75" customHeight="1" x14ac:dyDescent="0.2">
      <c r="C470" s="72"/>
      <c r="D470" s="65"/>
      <c r="E470" s="65"/>
      <c r="F470" s="65"/>
      <c r="G470" s="65"/>
      <c r="H470" s="65"/>
      <c r="I470" s="65"/>
      <c r="J470" s="65"/>
      <c r="K470" s="65"/>
      <c r="L470" s="65"/>
      <c r="M470" s="65"/>
      <c r="N470" s="65"/>
      <c r="O470" s="65"/>
      <c r="P470" s="65"/>
      <c r="Q470" s="65"/>
      <c r="R470" s="65"/>
      <c r="S470" s="65"/>
      <c r="T470" s="65"/>
      <c r="U470" s="65"/>
    </row>
    <row r="471" spans="3:21" ht="15.75" customHeight="1" x14ac:dyDescent="0.2">
      <c r="C471" s="72"/>
      <c r="D471" s="65"/>
      <c r="E471" s="65"/>
      <c r="F471" s="65"/>
      <c r="G471" s="65"/>
      <c r="H471" s="65"/>
      <c r="I471" s="65"/>
      <c r="J471" s="65"/>
      <c r="K471" s="65"/>
      <c r="L471" s="65"/>
      <c r="M471" s="65"/>
      <c r="N471" s="65"/>
      <c r="O471" s="65"/>
      <c r="P471" s="65"/>
      <c r="Q471" s="65"/>
      <c r="R471" s="65"/>
      <c r="S471" s="65"/>
      <c r="T471" s="65"/>
      <c r="U471" s="65"/>
    </row>
    <row r="472" spans="3:21" ht="15.75" customHeight="1" x14ac:dyDescent="0.2">
      <c r="C472" s="72"/>
      <c r="D472" s="65"/>
      <c r="E472" s="65"/>
      <c r="F472" s="65"/>
      <c r="G472" s="65"/>
      <c r="H472" s="65"/>
      <c r="I472" s="65"/>
      <c r="J472" s="65"/>
      <c r="K472" s="65"/>
      <c r="L472" s="65"/>
      <c r="M472" s="65"/>
      <c r="N472" s="65"/>
      <c r="O472" s="65"/>
      <c r="P472" s="65"/>
      <c r="Q472" s="65"/>
      <c r="R472" s="65"/>
      <c r="S472" s="65"/>
      <c r="T472" s="65"/>
      <c r="U472" s="65"/>
    </row>
    <row r="473" spans="3:21" ht="15.75" customHeight="1" x14ac:dyDescent="0.2">
      <c r="C473" s="72"/>
      <c r="D473" s="65"/>
      <c r="E473" s="65"/>
      <c r="F473" s="65"/>
      <c r="G473" s="65"/>
      <c r="H473" s="65"/>
      <c r="I473" s="65"/>
      <c r="J473" s="65"/>
      <c r="K473" s="65"/>
      <c r="L473" s="65"/>
      <c r="M473" s="65"/>
      <c r="N473" s="65"/>
      <c r="O473" s="65"/>
      <c r="P473" s="65"/>
      <c r="Q473" s="65"/>
      <c r="R473" s="65"/>
      <c r="S473" s="65"/>
      <c r="T473" s="65"/>
      <c r="U473" s="65"/>
    </row>
    <row r="474" spans="3:21" ht="15.75" customHeight="1" x14ac:dyDescent="0.2">
      <c r="C474" s="72"/>
      <c r="D474" s="65"/>
      <c r="E474" s="65"/>
      <c r="F474" s="65"/>
      <c r="G474" s="65"/>
      <c r="H474" s="65"/>
      <c r="I474" s="65"/>
      <c r="J474" s="65"/>
      <c r="K474" s="65"/>
      <c r="L474" s="65"/>
      <c r="M474" s="65"/>
      <c r="N474" s="65"/>
      <c r="O474" s="65"/>
      <c r="P474" s="65"/>
      <c r="Q474" s="65"/>
      <c r="R474" s="65"/>
      <c r="S474" s="65"/>
      <c r="T474" s="65"/>
      <c r="U474" s="65"/>
    </row>
    <row r="475" spans="3:21" ht="15.75" customHeight="1" x14ac:dyDescent="0.2">
      <c r="C475" s="72"/>
      <c r="D475" s="65"/>
      <c r="E475" s="65"/>
      <c r="F475" s="65"/>
      <c r="G475" s="65"/>
      <c r="H475" s="65"/>
      <c r="I475" s="65"/>
      <c r="J475" s="65"/>
      <c r="K475" s="65"/>
      <c r="L475" s="65"/>
      <c r="M475" s="65"/>
      <c r="N475" s="65"/>
      <c r="O475" s="65"/>
      <c r="P475" s="65"/>
      <c r="Q475" s="65"/>
      <c r="R475" s="65"/>
      <c r="S475" s="65"/>
      <c r="T475" s="65"/>
      <c r="U475" s="65"/>
    </row>
    <row r="476" spans="3:21" ht="15.75" customHeight="1" x14ac:dyDescent="0.2">
      <c r="C476" s="72"/>
      <c r="D476" s="65"/>
      <c r="E476" s="65"/>
      <c r="F476" s="65"/>
      <c r="G476" s="65"/>
      <c r="H476" s="65"/>
      <c r="I476" s="65"/>
      <c r="J476" s="65"/>
      <c r="K476" s="65"/>
      <c r="L476" s="65"/>
      <c r="M476" s="65"/>
      <c r="N476" s="65"/>
      <c r="O476" s="65"/>
      <c r="P476" s="65"/>
      <c r="Q476" s="65"/>
      <c r="R476" s="65"/>
      <c r="S476" s="65"/>
      <c r="T476" s="65"/>
      <c r="U476" s="65"/>
    </row>
    <row r="477" spans="3:21" ht="15.75" customHeight="1" x14ac:dyDescent="0.2">
      <c r="C477" s="72"/>
      <c r="D477" s="65"/>
      <c r="E477" s="65"/>
      <c r="F477" s="65"/>
      <c r="G477" s="65"/>
      <c r="H477" s="65"/>
      <c r="I477" s="65"/>
      <c r="J477" s="65"/>
      <c r="K477" s="65"/>
      <c r="L477" s="65"/>
      <c r="M477" s="65"/>
      <c r="N477" s="65"/>
      <c r="O477" s="65"/>
      <c r="P477" s="65"/>
      <c r="Q477" s="65"/>
      <c r="R477" s="65"/>
      <c r="S477" s="65"/>
      <c r="T477" s="65"/>
      <c r="U477" s="65"/>
    </row>
    <row r="478" spans="3:21" ht="15.75" customHeight="1" x14ac:dyDescent="0.2">
      <c r="C478" s="72"/>
      <c r="D478" s="65"/>
      <c r="E478" s="65"/>
      <c r="F478" s="65"/>
      <c r="G478" s="65"/>
      <c r="H478" s="65"/>
      <c r="I478" s="65"/>
      <c r="J478" s="65"/>
      <c r="K478" s="65"/>
      <c r="L478" s="65"/>
      <c r="M478" s="65"/>
      <c r="N478" s="65"/>
      <c r="O478" s="65"/>
      <c r="P478" s="65"/>
      <c r="Q478" s="65"/>
      <c r="R478" s="65"/>
      <c r="S478" s="65"/>
      <c r="T478" s="65"/>
      <c r="U478" s="65"/>
    </row>
    <row r="479" spans="3:21" ht="15.75" customHeight="1" x14ac:dyDescent="0.2">
      <c r="C479" s="72"/>
      <c r="D479" s="65"/>
      <c r="E479" s="65"/>
      <c r="F479" s="65"/>
      <c r="G479" s="65"/>
      <c r="H479" s="65"/>
      <c r="I479" s="65"/>
      <c r="J479" s="65"/>
      <c r="K479" s="65"/>
      <c r="L479" s="65"/>
      <c r="M479" s="65"/>
      <c r="N479" s="65"/>
      <c r="O479" s="65"/>
      <c r="P479" s="65"/>
      <c r="Q479" s="65"/>
      <c r="R479" s="65"/>
      <c r="S479" s="65"/>
      <c r="T479" s="65"/>
      <c r="U479" s="65"/>
    </row>
    <row r="480" spans="3:21" ht="15.75" customHeight="1" x14ac:dyDescent="0.2">
      <c r="C480" s="72"/>
      <c r="D480" s="65"/>
      <c r="E480" s="65"/>
      <c r="F480" s="65"/>
      <c r="G480" s="65"/>
      <c r="H480" s="65"/>
      <c r="I480" s="65"/>
      <c r="J480" s="65"/>
      <c r="K480" s="65"/>
      <c r="L480" s="65"/>
      <c r="M480" s="65"/>
      <c r="N480" s="65"/>
      <c r="O480" s="65"/>
      <c r="P480" s="65"/>
      <c r="Q480" s="65"/>
      <c r="R480" s="65"/>
      <c r="S480" s="65"/>
      <c r="T480" s="65"/>
      <c r="U480" s="65"/>
    </row>
    <row r="481" spans="3:21" ht="15.75" customHeight="1" x14ac:dyDescent="0.2">
      <c r="C481" s="72"/>
      <c r="D481" s="65"/>
      <c r="E481" s="65"/>
      <c r="F481" s="65"/>
      <c r="G481" s="65"/>
      <c r="H481" s="65"/>
      <c r="I481" s="65"/>
      <c r="J481" s="65"/>
      <c r="K481" s="65"/>
      <c r="L481" s="65"/>
      <c r="M481" s="65"/>
      <c r="N481" s="65"/>
      <c r="O481" s="65"/>
      <c r="P481" s="65"/>
      <c r="Q481" s="65"/>
      <c r="R481" s="65"/>
      <c r="S481" s="65"/>
      <c r="T481" s="65"/>
      <c r="U481" s="65"/>
    </row>
    <row r="482" spans="3:21" ht="15.75" customHeight="1" x14ac:dyDescent="0.2">
      <c r="C482" s="72"/>
      <c r="D482" s="65"/>
      <c r="E482" s="65"/>
      <c r="F482" s="65"/>
      <c r="G482" s="65"/>
      <c r="H482" s="65"/>
      <c r="I482" s="65"/>
      <c r="J482" s="65"/>
      <c r="K482" s="65"/>
      <c r="L482" s="65"/>
      <c r="M482" s="65"/>
      <c r="N482" s="65"/>
      <c r="O482" s="65"/>
      <c r="P482" s="65"/>
      <c r="Q482" s="65"/>
      <c r="R482" s="65"/>
      <c r="S482" s="65"/>
      <c r="T482" s="65"/>
      <c r="U482" s="65"/>
    </row>
    <row r="483" spans="3:21" ht="15.75" customHeight="1" x14ac:dyDescent="0.2">
      <c r="C483" s="72"/>
      <c r="D483" s="65"/>
      <c r="E483" s="65"/>
      <c r="F483" s="65"/>
      <c r="G483" s="65"/>
      <c r="H483" s="65"/>
      <c r="I483" s="65"/>
      <c r="J483" s="65"/>
      <c r="K483" s="65"/>
      <c r="L483" s="65"/>
      <c r="M483" s="65"/>
      <c r="N483" s="65"/>
      <c r="O483" s="65"/>
      <c r="P483" s="65"/>
      <c r="Q483" s="65"/>
      <c r="R483" s="65"/>
      <c r="S483" s="65"/>
      <c r="T483" s="65"/>
      <c r="U483" s="65"/>
    </row>
    <row r="484" spans="3:21" ht="15.75" customHeight="1" x14ac:dyDescent="0.2">
      <c r="C484" s="72"/>
      <c r="D484" s="65"/>
      <c r="E484" s="65"/>
      <c r="F484" s="65"/>
      <c r="G484" s="65"/>
      <c r="H484" s="65"/>
      <c r="I484" s="65"/>
      <c r="J484" s="65"/>
      <c r="K484" s="65"/>
      <c r="L484" s="65"/>
      <c r="M484" s="65"/>
      <c r="N484" s="65"/>
      <c r="O484" s="65"/>
      <c r="P484" s="65"/>
      <c r="Q484" s="65"/>
      <c r="R484" s="65"/>
      <c r="S484" s="65"/>
      <c r="T484" s="65"/>
      <c r="U484" s="65"/>
    </row>
    <row r="485" spans="3:21" ht="15.75" customHeight="1" x14ac:dyDescent="0.2">
      <c r="C485" s="72"/>
      <c r="D485" s="65"/>
      <c r="E485" s="65"/>
      <c r="F485" s="65"/>
      <c r="G485" s="65"/>
      <c r="H485" s="65"/>
      <c r="I485" s="65"/>
      <c r="J485" s="65"/>
      <c r="K485" s="65"/>
      <c r="L485" s="65"/>
      <c r="M485" s="65"/>
      <c r="N485" s="65"/>
      <c r="O485" s="65"/>
      <c r="P485" s="65"/>
      <c r="Q485" s="65"/>
      <c r="R485" s="65"/>
      <c r="S485" s="65"/>
      <c r="T485" s="65"/>
      <c r="U485" s="65"/>
    </row>
    <row r="486" spans="3:21" ht="15.75" customHeight="1" x14ac:dyDescent="0.2">
      <c r="C486" s="72"/>
      <c r="D486" s="65"/>
      <c r="E486" s="65"/>
      <c r="F486" s="65"/>
      <c r="G486" s="65"/>
      <c r="H486" s="65"/>
      <c r="I486" s="65"/>
      <c r="J486" s="65"/>
      <c r="K486" s="65"/>
      <c r="L486" s="65"/>
      <c r="M486" s="65"/>
      <c r="N486" s="65"/>
      <c r="O486" s="65"/>
      <c r="P486" s="65"/>
      <c r="Q486" s="65"/>
      <c r="R486" s="65"/>
      <c r="S486" s="65"/>
      <c r="T486" s="65"/>
      <c r="U486" s="65"/>
    </row>
    <row r="487" spans="3:21" ht="15.75" customHeight="1" x14ac:dyDescent="0.2">
      <c r="C487" s="72"/>
      <c r="D487" s="65"/>
      <c r="E487" s="65"/>
      <c r="F487" s="65"/>
      <c r="G487" s="65"/>
      <c r="H487" s="65"/>
      <c r="I487" s="65"/>
      <c r="J487" s="65"/>
      <c r="K487" s="65"/>
      <c r="L487" s="65"/>
      <c r="M487" s="65"/>
      <c r="N487" s="65"/>
      <c r="O487" s="65"/>
      <c r="P487" s="65"/>
      <c r="Q487" s="65"/>
      <c r="R487" s="65"/>
      <c r="S487" s="65"/>
      <c r="T487" s="65"/>
      <c r="U487" s="65"/>
    </row>
    <row r="488" spans="3:21" ht="15.75" customHeight="1" x14ac:dyDescent="0.2">
      <c r="C488" s="72"/>
      <c r="D488" s="65"/>
      <c r="E488" s="65"/>
      <c r="F488" s="65"/>
      <c r="G488" s="65"/>
      <c r="H488" s="65"/>
      <c r="I488" s="65"/>
      <c r="J488" s="65"/>
      <c r="K488" s="65"/>
      <c r="L488" s="65"/>
      <c r="M488" s="65"/>
      <c r="N488" s="65"/>
      <c r="O488" s="65"/>
      <c r="P488" s="65"/>
      <c r="Q488" s="65"/>
      <c r="R488" s="65"/>
      <c r="S488" s="65"/>
      <c r="T488" s="65"/>
      <c r="U488" s="65"/>
    </row>
    <row r="489" spans="3:21" ht="15.75" customHeight="1" x14ac:dyDescent="0.2">
      <c r="C489" s="72"/>
      <c r="D489" s="65"/>
      <c r="E489" s="65"/>
      <c r="F489" s="65"/>
      <c r="G489" s="65"/>
      <c r="H489" s="65"/>
      <c r="I489" s="65"/>
      <c r="J489" s="65"/>
      <c r="K489" s="65"/>
      <c r="L489" s="65"/>
      <c r="M489" s="65"/>
      <c r="N489" s="65"/>
      <c r="O489" s="65"/>
      <c r="P489" s="65"/>
      <c r="Q489" s="65"/>
      <c r="R489" s="65"/>
      <c r="S489" s="65"/>
      <c r="T489" s="65"/>
      <c r="U489" s="65"/>
    </row>
    <row r="490" spans="3:21" ht="15.75" customHeight="1" x14ac:dyDescent="0.2">
      <c r="C490" s="72"/>
      <c r="D490" s="65"/>
      <c r="E490" s="65"/>
      <c r="F490" s="65"/>
      <c r="G490" s="65"/>
      <c r="H490" s="65"/>
      <c r="I490" s="65"/>
      <c r="J490" s="65"/>
      <c r="K490" s="65"/>
      <c r="L490" s="65"/>
      <c r="M490" s="65"/>
      <c r="N490" s="65"/>
      <c r="O490" s="65"/>
      <c r="P490" s="65"/>
      <c r="Q490" s="65"/>
      <c r="R490" s="65"/>
      <c r="S490" s="65"/>
      <c r="T490" s="65"/>
      <c r="U490" s="65"/>
    </row>
    <row r="491" spans="3:21" ht="15.75" customHeight="1" x14ac:dyDescent="0.2">
      <c r="C491" s="72"/>
      <c r="D491" s="65"/>
      <c r="E491" s="65"/>
      <c r="F491" s="65"/>
      <c r="G491" s="65"/>
      <c r="H491" s="65"/>
      <c r="I491" s="65"/>
      <c r="J491" s="65"/>
      <c r="K491" s="65"/>
      <c r="L491" s="65"/>
      <c r="M491" s="65"/>
      <c r="N491" s="65"/>
      <c r="O491" s="65"/>
      <c r="P491" s="65"/>
      <c r="Q491" s="65"/>
      <c r="R491" s="65"/>
      <c r="S491" s="65"/>
      <c r="T491" s="65"/>
      <c r="U491" s="65"/>
    </row>
    <row r="492" spans="3:21" ht="15.75" customHeight="1" x14ac:dyDescent="0.2">
      <c r="C492" s="72"/>
      <c r="D492" s="65"/>
      <c r="E492" s="65"/>
      <c r="F492" s="65"/>
      <c r="G492" s="65"/>
      <c r="H492" s="65"/>
      <c r="I492" s="65"/>
      <c r="J492" s="65"/>
      <c r="K492" s="65"/>
      <c r="L492" s="65"/>
      <c r="M492" s="65"/>
      <c r="N492" s="65"/>
      <c r="O492" s="65"/>
      <c r="P492" s="65"/>
      <c r="Q492" s="65"/>
      <c r="R492" s="65"/>
      <c r="S492" s="65"/>
      <c r="T492" s="65"/>
      <c r="U492" s="65"/>
    </row>
    <row r="493" spans="3:21" ht="15.75" customHeight="1" x14ac:dyDescent="0.2">
      <c r="C493" s="72"/>
      <c r="D493" s="65"/>
      <c r="E493" s="65"/>
      <c r="F493" s="65"/>
      <c r="G493" s="65"/>
      <c r="H493" s="65"/>
      <c r="I493" s="65"/>
      <c r="J493" s="65"/>
      <c r="K493" s="65"/>
      <c r="L493" s="65"/>
      <c r="M493" s="65"/>
      <c r="N493" s="65"/>
      <c r="O493" s="65"/>
      <c r="P493" s="65"/>
      <c r="Q493" s="65"/>
      <c r="R493" s="65"/>
      <c r="S493" s="65"/>
      <c r="T493" s="65"/>
      <c r="U493" s="65"/>
    </row>
    <row r="494" spans="3:21" ht="15.75" customHeight="1" x14ac:dyDescent="0.2">
      <c r="C494" s="72"/>
      <c r="D494" s="65"/>
      <c r="E494" s="65"/>
      <c r="F494" s="65"/>
      <c r="G494" s="65"/>
      <c r="H494" s="65"/>
      <c r="I494" s="65"/>
      <c r="J494" s="65"/>
      <c r="K494" s="65"/>
      <c r="L494" s="65"/>
      <c r="M494" s="65"/>
      <c r="N494" s="65"/>
      <c r="O494" s="65"/>
      <c r="P494" s="65"/>
      <c r="Q494" s="65"/>
      <c r="R494" s="65"/>
      <c r="S494" s="65"/>
      <c r="T494" s="65"/>
      <c r="U494" s="65"/>
    </row>
    <row r="495" spans="3:21" ht="15.75" customHeight="1" x14ac:dyDescent="0.2">
      <c r="C495" s="72"/>
      <c r="D495" s="65"/>
      <c r="E495" s="65"/>
      <c r="F495" s="65"/>
      <c r="G495" s="65"/>
      <c r="H495" s="65"/>
      <c r="I495" s="65"/>
      <c r="J495" s="65"/>
      <c r="K495" s="65"/>
      <c r="L495" s="65"/>
      <c r="M495" s="65"/>
      <c r="N495" s="65"/>
      <c r="O495" s="65"/>
      <c r="P495" s="65"/>
      <c r="Q495" s="65"/>
      <c r="R495" s="65"/>
      <c r="S495" s="65"/>
      <c r="T495" s="65"/>
      <c r="U495" s="65"/>
    </row>
    <row r="496" spans="3:21" ht="15.75" customHeight="1" x14ac:dyDescent="0.2">
      <c r="C496" s="72"/>
      <c r="D496" s="65"/>
      <c r="E496" s="65"/>
      <c r="F496" s="65"/>
      <c r="G496" s="65"/>
      <c r="H496" s="65"/>
      <c r="I496" s="65"/>
      <c r="J496" s="65"/>
      <c r="K496" s="65"/>
      <c r="L496" s="65"/>
      <c r="M496" s="65"/>
      <c r="N496" s="65"/>
      <c r="O496" s="65"/>
      <c r="P496" s="65"/>
      <c r="Q496" s="65"/>
      <c r="R496" s="65"/>
      <c r="S496" s="65"/>
      <c r="T496" s="65"/>
      <c r="U496" s="65"/>
    </row>
    <row r="497" spans="3:21" ht="15.75" customHeight="1" x14ac:dyDescent="0.2">
      <c r="C497" s="72"/>
      <c r="D497" s="65"/>
      <c r="E497" s="65"/>
      <c r="F497" s="65"/>
      <c r="G497" s="65"/>
      <c r="H497" s="65"/>
      <c r="I497" s="65"/>
      <c r="J497" s="65"/>
      <c r="K497" s="65"/>
      <c r="L497" s="65"/>
      <c r="M497" s="65"/>
      <c r="N497" s="65"/>
      <c r="O497" s="65"/>
      <c r="P497" s="65"/>
      <c r="Q497" s="65"/>
      <c r="R497" s="65"/>
      <c r="S497" s="65"/>
      <c r="T497" s="65"/>
      <c r="U497" s="65"/>
    </row>
    <row r="498" spans="3:21" ht="15.75" customHeight="1" x14ac:dyDescent="0.2">
      <c r="C498" s="72"/>
      <c r="D498" s="65"/>
      <c r="E498" s="65"/>
      <c r="F498" s="65"/>
      <c r="G498" s="65"/>
      <c r="H498" s="65"/>
      <c r="I498" s="65"/>
      <c r="J498" s="65"/>
      <c r="K498" s="65"/>
      <c r="L498" s="65"/>
      <c r="M498" s="65"/>
      <c r="N498" s="65"/>
      <c r="O498" s="65"/>
      <c r="P498" s="65"/>
      <c r="Q498" s="65"/>
      <c r="R498" s="65"/>
      <c r="S498" s="65"/>
      <c r="T498" s="65"/>
      <c r="U498" s="65"/>
    </row>
    <row r="499" spans="3:21" ht="15.75" customHeight="1" x14ac:dyDescent="0.2">
      <c r="C499" s="72"/>
      <c r="D499" s="65"/>
      <c r="E499" s="65"/>
      <c r="F499" s="65"/>
      <c r="G499" s="65"/>
      <c r="H499" s="65"/>
      <c r="I499" s="65"/>
      <c r="J499" s="65"/>
      <c r="K499" s="65"/>
      <c r="L499" s="65"/>
      <c r="M499" s="65"/>
      <c r="N499" s="65"/>
      <c r="O499" s="65"/>
      <c r="P499" s="65"/>
      <c r="Q499" s="65"/>
      <c r="R499" s="65"/>
      <c r="S499" s="65"/>
      <c r="T499" s="65"/>
      <c r="U499" s="65"/>
    </row>
    <row r="500" spans="3:21" ht="15.75" customHeight="1" x14ac:dyDescent="0.2">
      <c r="C500" s="72"/>
      <c r="D500" s="65"/>
      <c r="E500" s="65"/>
      <c r="F500" s="65"/>
      <c r="G500" s="65"/>
      <c r="H500" s="65"/>
      <c r="I500" s="65"/>
      <c r="J500" s="65"/>
      <c r="K500" s="65"/>
      <c r="L500" s="65"/>
      <c r="M500" s="65"/>
      <c r="N500" s="65"/>
      <c r="O500" s="65"/>
      <c r="P500" s="65"/>
      <c r="Q500" s="65"/>
      <c r="R500" s="65"/>
      <c r="S500" s="65"/>
      <c r="T500" s="65"/>
      <c r="U500" s="65"/>
    </row>
    <row r="501" spans="3:21" ht="15.75" customHeight="1" x14ac:dyDescent="0.2">
      <c r="C501" s="72"/>
      <c r="D501" s="65"/>
      <c r="E501" s="65"/>
      <c r="F501" s="65"/>
      <c r="G501" s="65"/>
      <c r="H501" s="65"/>
      <c r="I501" s="65"/>
      <c r="J501" s="65"/>
      <c r="K501" s="65"/>
      <c r="L501" s="65"/>
      <c r="M501" s="65"/>
      <c r="N501" s="65"/>
      <c r="O501" s="65"/>
      <c r="P501" s="65"/>
      <c r="Q501" s="65"/>
      <c r="R501" s="65"/>
      <c r="S501" s="65"/>
      <c r="T501" s="65"/>
      <c r="U501" s="65"/>
    </row>
    <row r="502" spans="3:21" ht="15.75" customHeight="1" x14ac:dyDescent="0.2">
      <c r="C502" s="72"/>
      <c r="D502" s="65"/>
      <c r="E502" s="65"/>
      <c r="F502" s="65"/>
      <c r="G502" s="65"/>
      <c r="H502" s="65"/>
      <c r="I502" s="65"/>
      <c r="J502" s="65"/>
      <c r="K502" s="65"/>
      <c r="L502" s="65"/>
      <c r="M502" s="65"/>
      <c r="N502" s="65"/>
      <c r="O502" s="65"/>
      <c r="P502" s="65"/>
      <c r="Q502" s="65"/>
      <c r="R502" s="65"/>
      <c r="S502" s="65"/>
      <c r="T502" s="65"/>
      <c r="U502" s="65"/>
    </row>
    <row r="503" spans="3:21" ht="15.75" customHeight="1" x14ac:dyDescent="0.2">
      <c r="C503" s="72"/>
      <c r="D503" s="65"/>
      <c r="E503" s="65"/>
      <c r="F503" s="65"/>
      <c r="G503" s="65"/>
      <c r="H503" s="65"/>
      <c r="I503" s="65"/>
      <c r="J503" s="65"/>
      <c r="K503" s="65"/>
      <c r="L503" s="65"/>
      <c r="M503" s="65"/>
      <c r="N503" s="65"/>
      <c r="O503" s="65"/>
      <c r="P503" s="65"/>
      <c r="Q503" s="65"/>
      <c r="R503" s="65"/>
      <c r="S503" s="65"/>
      <c r="T503" s="65"/>
      <c r="U503" s="65"/>
    </row>
    <row r="504" spans="3:21" ht="15.75" customHeight="1" x14ac:dyDescent="0.2">
      <c r="C504" s="72"/>
      <c r="D504" s="65"/>
      <c r="E504" s="65"/>
      <c r="F504" s="65"/>
      <c r="G504" s="65"/>
      <c r="H504" s="65"/>
      <c r="I504" s="65"/>
      <c r="J504" s="65"/>
      <c r="K504" s="65"/>
      <c r="L504" s="65"/>
      <c r="M504" s="65"/>
      <c r="N504" s="65"/>
      <c r="O504" s="65"/>
      <c r="P504" s="65"/>
      <c r="Q504" s="65"/>
      <c r="R504" s="65"/>
      <c r="S504" s="65"/>
      <c r="T504" s="65"/>
      <c r="U504" s="65"/>
    </row>
    <row r="505" spans="3:21" ht="15.75" customHeight="1" x14ac:dyDescent="0.2">
      <c r="C505" s="72"/>
      <c r="D505" s="65"/>
      <c r="E505" s="65"/>
      <c r="F505" s="65"/>
      <c r="G505" s="65"/>
      <c r="H505" s="65"/>
      <c r="I505" s="65"/>
      <c r="J505" s="65"/>
      <c r="K505" s="65"/>
      <c r="L505" s="65"/>
      <c r="M505" s="65"/>
      <c r="N505" s="65"/>
      <c r="O505" s="65"/>
      <c r="P505" s="65"/>
      <c r="Q505" s="65"/>
      <c r="R505" s="65"/>
      <c r="S505" s="65"/>
      <c r="T505" s="65"/>
      <c r="U505" s="65"/>
    </row>
    <row r="506" spans="3:21" ht="15.75" customHeight="1" x14ac:dyDescent="0.2">
      <c r="C506" s="72"/>
      <c r="D506" s="65"/>
      <c r="E506" s="65"/>
      <c r="F506" s="65"/>
      <c r="G506" s="65"/>
      <c r="H506" s="65"/>
      <c r="I506" s="65"/>
      <c r="J506" s="65"/>
      <c r="K506" s="65"/>
      <c r="L506" s="65"/>
      <c r="M506" s="65"/>
      <c r="N506" s="65"/>
      <c r="O506" s="65"/>
      <c r="P506" s="65"/>
      <c r="Q506" s="65"/>
      <c r="R506" s="65"/>
      <c r="S506" s="65"/>
      <c r="T506" s="65"/>
      <c r="U506" s="65"/>
    </row>
    <row r="507" spans="3:21" ht="15.75" customHeight="1" x14ac:dyDescent="0.2">
      <c r="C507" s="72"/>
      <c r="D507" s="65"/>
      <c r="E507" s="65"/>
      <c r="F507" s="65"/>
      <c r="G507" s="65"/>
      <c r="H507" s="65"/>
      <c r="I507" s="65"/>
      <c r="J507" s="65"/>
      <c r="K507" s="65"/>
      <c r="L507" s="65"/>
      <c r="M507" s="65"/>
      <c r="N507" s="65"/>
      <c r="O507" s="65"/>
      <c r="P507" s="65"/>
      <c r="Q507" s="65"/>
      <c r="R507" s="65"/>
      <c r="S507" s="65"/>
      <c r="T507" s="65"/>
      <c r="U507" s="65"/>
    </row>
    <row r="508" spans="3:21" ht="15.75" customHeight="1" x14ac:dyDescent="0.2">
      <c r="C508" s="72"/>
      <c r="D508" s="65"/>
      <c r="E508" s="65"/>
      <c r="F508" s="65"/>
      <c r="G508" s="65"/>
      <c r="H508" s="65"/>
      <c r="I508" s="65"/>
      <c r="J508" s="65"/>
      <c r="K508" s="65"/>
      <c r="L508" s="65"/>
      <c r="M508" s="65"/>
      <c r="N508" s="65"/>
      <c r="O508" s="65"/>
      <c r="P508" s="65"/>
      <c r="Q508" s="65"/>
      <c r="R508" s="65"/>
      <c r="S508" s="65"/>
      <c r="T508" s="65"/>
      <c r="U508" s="65"/>
    </row>
    <row r="509" spans="3:21" ht="15.75" customHeight="1" x14ac:dyDescent="0.2">
      <c r="C509" s="72"/>
      <c r="D509" s="65"/>
      <c r="E509" s="65"/>
      <c r="F509" s="65"/>
      <c r="G509" s="65"/>
      <c r="H509" s="65"/>
      <c r="I509" s="65"/>
      <c r="J509" s="65"/>
      <c r="K509" s="65"/>
      <c r="L509" s="65"/>
      <c r="M509" s="65"/>
      <c r="N509" s="65"/>
      <c r="O509" s="65"/>
      <c r="P509" s="65"/>
      <c r="Q509" s="65"/>
      <c r="R509" s="65"/>
      <c r="S509" s="65"/>
      <c r="T509" s="65"/>
      <c r="U509" s="65"/>
    </row>
    <row r="510" spans="3:21" ht="15.75" customHeight="1" x14ac:dyDescent="0.2">
      <c r="C510" s="72"/>
      <c r="D510" s="65"/>
      <c r="E510" s="65"/>
      <c r="F510" s="65"/>
      <c r="G510" s="65"/>
      <c r="H510" s="65"/>
      <c r="I510" s="65"/>
      <c r="J510" s="65"/>
      <c r="K510" s="65"/>
      <c r="L510" s="65"/>
      <c r="M510" s="65"/>
      <c r="N510" s="65"/>
      <c r="O510" s="65"/>
      <c r="P510" s="65"/>
      <c r="Q510" s="65"/>
      <c r="R510" s="65"/>
      <c r="S510" s="65"/>
      <c r="T510" s="65"/>
      <c r="U510" s="65"/>
    </row>
    <row r="511" spans="3:21" ht="15.75" customHeight="1" x14ac:dyDescent="0.2">
      <c r="C511" s="72"/>
      <c r="D511" s="65"/>
      <c r="E511" s="65"/>
      <c r="F511" s="65"/>
      <c r="G511" s="65"/>
      <c r="H511" s="65"/>
      <c r="I511" s="65"/>
      <c r="J511" s="65"/>
      <c r="K511" s="65"/>
      <c r="L511" s="65"/>
      <c r="M511" s="65"/>
      <c r="N511" s="65"/>
      <c r="O511" s="65"/>
      <c r="P511" s="65"/>
      <c r="Q511" s="65"/>
      <c r="R511" s="65"/>
      <c r="S511" s="65"/>
      <c r="T511" s="65"/>
      <c r="U511" s="65"/>
    </row>
    <row r="512" spans="3:21" ht="15.75" customHeight="1" x14ac:dyDescent="0.2">
      <c r="C512" s="72"/>
      <c r="D512" s="65"/>
      <c r="E512" s="65"/>
      <c r="F512" s="65"/>
      <c r="G512" s="65"/>
      <c r="H512" s="65"/>
      <c r="I512" s="65"/>
      <c r="J512" s="65"/>
      <c r="K512" s="65"/>
      <c r="L512" s="65"/>
      <c r="M512" s="65"/>
      <c r="N512" s="65"/>
      <c r="O512" s="65"/>
      <c r="P512" s="65"/>
      <c r="Q512" s="65"/>
      <c r="R512" s="65"/>
      <c r="S512" s="65"/>
      <c r="T512" s="65"/>
      <c r="U512" s="65"/>
    </row>
    <row r="513" spans="3:21" ht="15.75" customHeight="1" x14ac:dyDescent="0.2">
      <c r="C513" s="72"/>
      <c r="D513" s="65"/>
      <c r="E513" s="65"/>
      <c r="F513" s="65"/>
      <c r="G513" s="65"/>
      <c r="H513" s="65"/>
      <c r="I513" s="65"/>
      <c r="J513" s="65"/>
      <c r="K513" s="65"/>
      <c r="L513" s="65"/>
      <c r="M513" s="65"/>
      <c r="N513" s="65"/>
      <c r="O513" s="65"/>
      <c r="P513" s="65"/>
      <c r="Q513" s="65"/>
      <c r="R513" s="65"/>
      <c r="S513" s="65"/>
      <c r="T513" s="65"/>
      <c r="U513" s="65"/>
    </row>
    <row r="514" spans="3:21" ht="15.75" customHeight="1" x14ac:dyDescent="0.2">
      <c r="C514" s="72"/>
      <c r="D514" s="65"/>
      <c r="E514" s="65"/>
      <c r="F514" s="65"/>
      <c r="G514" s="65"/>
      <c r="H514" s="65"/>
      <c r="I514" s="65"/>
      <c r="J514" s="65"/>
      <c r="K514" s="65"/>
      <c r="L514" s="65"/>
      <c r="M514" s="65"/>
      <c r="N514" s="65"/>
      <c r="O514" s="65"/>
      <c r="P514" s="65"/>
      <c r="Q514" s="65"/>
      <c r="R514" s="65"/>
      <c r="S514" s="65"/>
      <c r="T514" s="65"/>
      <c r="U514" s="65"/>
    </row>
    <row r="515" spans="3:21" ht="15.75" customHeight="1" x14ac:dyDescent="0.2">
      <c r="C515" s="72"/>
      <c r="D515" s="65"/>
      <c r="E515" s="65"/>
      <c r="F515" s="65"/>
      <c r="G515" s="65"/>
      <c r="H515" s="65"/>
      <c r="I515" s="65"/>
      <c r="J515" s="65"/>
      <c r="K515" s="65"/>
      <c r="L515" s="65"/>
      <c r="M515" s="65"/>
      <c r="N515" s="65"/>
      <c r="O515" s="65"/>
      <c r="P515" s="65"/>
      <c r="Q515" s="65"/>
      <c r="R515" s="65"/>
      <c r="S515" s="65"/>
      <c r="T515" s="65"/>
      <c r="U515" s="65"/>
    </row>
    <row r="516" spans="3:21" ht="15.75" customHeight="1" x14ac:dyDescent="0.2">
      <c r="C516" s="72"/>
      <c r="D516" s="65"/>
      <c r="E516" s="65"/>
      <c r="F516" s="65"/>
      <c r="G516" s="65"/>
      <c r="H516" s="65"/>
      <c r="I516" s="65"/>
      <c r="J516" s="65"/>
      <c r="K516" s="65"/>
      <c r="L516" s="65"/>
      <c r="M516" s="65"/>
      <c r="N516" s="65"/>
      <c r="O516" s="65"/>
      <c r="P516" s="65"/>
      <c r="Q516" s="65"/>
      <c r="R516" s="65"/>
      <c r="S516" s="65"/>
      <c r="T516" s="65"/>
      <c r="U516" s="65"/>
    </row>
    <row r="517" spans="3:21" ht="15.75" customHeight="1" x14ac:dyDescent="0.2">
      <c r="C517" s="72"/>
      <c r="D517" s="65"/>
      <c r="E517" s="65"/>
      <c r="F517" s="65"/>
      <c r="G517" s="65"/>
      <c r="H517" s="65"/>
      <c r="I517" s="65"/>
      <c r="J517" s="65"/>
      <c r="K517" s="65"/>
      <c r="L517" s="65"/>
      <c r="M517" s="65"/>
      <c r="N517" s="65"/>
      <c r="O517" s="65"/>
      <c r="P517" s="65"/>
      <c r="Q517" s="65"/>
      <c r="R517" s="65"/>
      <c r="S517" s="65"/>
      <c r="T517" s="65"/>
      <c r="U517" s="65"/>
    </row>
    <row r="518" spans="3:21" ht="15.75" customHeight="1" x14ac:dyDescent="0.2">
      <c r="C518" s="72"/>
      <c r="D518" s="65"/>
      <c r="E518" s="65"/>
      <c r="F518" s="65"/>
      <c r="G518" s="65"/>
      <c r="H518" s="65"/>
      <c r="I518" s="65"/>
      <c r="J518" s="65"/>
      <c r="K518" s="65"/>
      <c r="L518" s="65"/>
      <c r="M518" s="65"/>
      <c r="N518" s="65"/>
      <c r="O518" s="65"/>
      <c r="P518" s="65"/>
      <c r="Q518" s="65"/>
      <c r="R518" s="65"/>
      <c r="S518" s="65"/>
      <c r="T518" s="65"/>
      <c r="U518" s="65"/>
    </row>
    <row r="519" spans="3:21" ht="15.75" customHeight="1" x14ac:dyDescent="0.2">
      <c r="C519" s="72"/>
      <c r="D519" s="65"/>
      <c r="E519" s="65"/>
      <c r="F519" s="65"/>
      <c r="G519" s="65"/>
      <c r="H519" s="65"/>
      <c r="I519" s="65"/>
      <c r="J519" s="65"/>
      <c r="K519" s="65"/>
      <c r="L519" s="65"/>
      <c r="M519" s="65"/>
      <c r="N519" s="65"/>
      <c r="O519" s="65"/>
      <c r="P519" s="65"/>
      <c r="Q519" s="65"/>
      <c r="R519" s="65"/>
      <c r="S519" s="65"/>
      <c r="T519" s="65"/>
      <c r="U519" s="65"/>
    </row>
    <row r="520" spans="3:21" ht="15.75" customHeight="1" x14ac:dyDescent="0.2">
      <c r="C520" s="72"/>
      <c r="D520" s="65"/>
      <c r="E520" s="65"/>
      <c r="F520" s="65"/>
      <c r="G520" s="65"/>
      <c r="H520" s="65"/>
      <c r="I520" s="65"/>
      <c r="J520" s="65"/>
      <c r="K520" s="65"/>
      <c r="L520" s="65"/>
      <c r="M520" s="65"/>
      <c r="N520" s="65"/>
      <c r="O520" s="65"/>
      <c r="P520" s="65"/>
      <c r="Q520" s="65"/>
      <c r="R520" s="65"/>
      <c r="S520" s="65"/>
      <c r="T520" s="65"/>
      <c r="U520" s="65"/>
    </row>
    <row r="521" spans="3:21" ht="15.75" customHeight="1" x14ac:dyDescent="0.2">
      <c r="C521" s="72"/>
      <c r="D521" s="65"/>
      <c r="E521" s="65"/>
      <c r="F521" s="65"/>
      <c r="G521" s="65"/>
      <c r="H521" s="65"/>
      <c r="I521" s="65"/>
      <c r="J521" s="65"/>
      <c r="K521" s="65"/>
      <c r="L521" s="65"/>
      <c r="M521" s="65"/>
      <c r="N521" s="65"/>
      <c r="O521" s="65"/>
      <c r="P521" s="65"/>
      <c r="Q521" s="65"/>
      <c r="R521" s="65"/>
      <c r="S521" s="65"/>
      <c r="T521" s="65"/>
      <c r="U521" s="65"/>
    </row>
    <row r="522" spans="3:21" ht="15.75" customHeight="1" x14ac:dyDescent="0.2">
      <c r="C522" s="72"/>
      <c r="D522" s="65"/>
      <c r="E522" s="65"/>
      <c r="F522" s="65"/>
      <c r="G522" s="65"/>
      <c r="H522" s="65"/>
      <c r="I522" s="65"/>
      <c r="J522" s="65"/>
      <c r="K522" s="65"/>
      <c r="L522" s="65"/>
      <c r="M522" s="65"/>
      <c r="N522" s="65"/>
      <c r="O522" s="65"/>
      <c r="P522" s="65"/>
      <c r="Q522" s="65"/>
      <c r="R522" s="65"/>
      <c r="S522" s="65"/>
      <c r="T522" s="65"/>
      <c r="U522" s="65"/>
    </row>
    <row r="523" spans="3:21" ht="15.75" customHeight="1" x14ac:dyDescent="0.2">
      <c r="C523" s="72"/>
      <c r="D523" s="65"/>
      <c r="E523" s="65"/>
      <c r="F523" s="65"/>
      <c r="G523" s="65"/>
      <c r="H523" s="65"/>
      <c r="I523" s="65"/>
      <c r="J523" s="65"/>
      <c r="K523" s="65"/>
      <c r="L523" s="65"/>
      <c r="M523" s="65"/>
      <c r="N523" s="65"/>
      <c r="O523" s="65"/>
      <c r="P523" s="65"/>
      <c r="Q523" s="65"/>
      <c r="R523" s="65"/>
      <c r="S523" s="65"/>
      <c r="T523" s="65"/>
      <c r="U523" s="65"/>
    </row>
    <row r="524" spans="3:21" ht="15.75" customHeight="1" x14ac:dyDescent="0.2">
      <c r="C524" s="72"/>
      <c r="D524" s="65"/>
      <c r="E524" s="65"/>
      <c r="F524" s="65"/>
      <c r="G524" s="65"/>
      <c r="H524" s="65"/>
      <c r="I524" s="65"/>
      <c r="J524" s="65"/>
      <c r="K524" s="65"/>
      <c r="L524" s="65"/>
      <c r="M524" s="65"/>
      <c r="N524" s="65"/>
      <c r="O524" s="65"/>
      <c r="P524" s="65"/>
      <c r="Q524" s="65"/>
      <c r="R524" s="65"/>
      <c r="S524" s="65"/>
      <c r="T524" s="65"/>
      <c r="U524" s="65"/>
    </row>
    <row r="525" spans="3:21" ht="15.75" customHeight="1" x14ac:dyDescent="0.2">
      <c r="C525" s="72"/>
      <c r="D525" s="65"/>
      <c r="E525" s="65"/>
      <c r="F525" s="65"/>
      <c r="G525" s="65"/>
      <c r="H525" s="65"/>
      <c r="I525" s="65"/>
      <c r="J525" s="65"/>
      <c r="K525" s="65"/>
      <c r="L525" s="65"/>
      <c r="M525" s="65"/>
      <c r="N525" s="65"/>
      <c r="O525" s="65"/>
      <c r="P525" s="65"/>
      <c r="Q525" s="65"/>
      <c r="R525" s="65"/>
      <c r="S525" s="65"/>
      <c r="T525" s="65"/>
      <c r="U525" s="65"/>
    </row>
    <row r="526" spans="3:21" ht="15.75" customHeight="1" x14ac:dyDescent="0.2">
      <c r="C526" s="72"/>
      <c r="D526" s="65"/>
      <c r="E526" s="65"/>
      <c r="F526" s="65"/>
      <c r="G526" s="65"/>
      <c r="H526" s="65"/>
      <c r="I526" s="65"/>
      <c r="J526" s="65"/>
      <c r="K526" s="65"/>
      <c r="L526" s="65"/>
      <c r="M526" s="65"/>
      <c r="N526" s="65"/>
      <c r="O526" s="65"/>
      <c r="P526" s="65"/>
      <c r="Q526" s="65"/>
      <c r="R526" s="65"/>
      <c r="S526" s="65"/>
      <c r="T526" s="65"/>
      <c r="U526" s="65"/>
    </row>
    <row r="527" spans="3:21" ht="15.75" customHeight="1" x14ac:dyDescent="0.2">
      <c r="C527" s="72"/>
      <c r="D527" s="65"/>
      <c r="E527" s="65"/>
      <c r="F527" s="65"/>
      <c r="G527" s="65"/>
      <c r="H527" s="65"/>
      <c r="I527" s="65"/>
      <c r="J527" s="65"/>
      <c r="K527" s="65"/>
      <c r="L527" s="65"/>
      <c r="M527" s="65"/>
      <c r="N527" s="65"/>
      <c r="O527" s="65"/>
      <c r="P527" s="65"/>
      <c r="Q527" s="65"/>
      <c r="R527" s="65"/>
      <c r="S527" s="65"/>
      <c r="T527" s="65"/>
      <c r="U527" s="65"/>
    </row>
    <row r="528" spans="3:21" ht="15.75" customHeight="1" x14ac:dyDescent="0.2">
      <c r="C528" s="72"/>
      <c r="D528" s="65"/>
      <c r="E528" s="65"/>
      <c r="F528" s="65"/>
      <c r="G528" s="65"/>
      <c r="H528" s="65"/>
      <c r="I528" s="65"/>
      <c r="J528" s="65"/>
      <c r="K528" s="65"/>
      <c r="L528" s="65"/>
      <c r="M528" s="65"/>
      <c r="N528" s="65"/>
      <c r="O528" s="65"/>
      <c r="P528" s="65"/>
      <c r="Q528" s="65"/>
      <c r="R528" s="65"/>
      <c r="S528" s="65"/>
      <c r="T528" s="65"/>
      <c r="U528" s="65"/>
    </row>
    <row r="529" spans="3:21" ht="15.75" customHeight="1" x14ac:dyDescent="0.2">
      <c r="C529" s="72"/>
      <c r="D529" s="65"/>
      <c r="E529" s="65"/>
      <c r="F529" s="65"/>
      <c r="G529" s="65"/>
      <c r="H529" s="65"/>
      <c r="I529" s="65"/>
      <c r="J529" s="65"/>
      <c r="K529" s="65"/>
      <c r="L529" s="65"/>
      <c r="M529" s="65"/>
      <c r="N529" s="65"/>
      <c r="O529" s="65"/>
      <c r="P529" s="65"/>
      <c r="Q529" s="65"/>
      <c r="R529" s="65"/>
      <c r="S529" s="65"/>
      <c r="T529" s="65"/>
      <c r="U529" s="65"/>
    </row>
    <row r="530" spans="3:21" ht="15.75" customHeight="1" x14ac:dyDescent="0.2">
      <c r="C530" s="72"/>
      <c r="D530" s="65"/>
      <c r="E530" s="65"/>
      <c r="F530" s="65"/>
      <c r="G530" s="65"/>
      <c r="H530" s="65"/>
      <c r="I530" s="65"/>
      <c r="J530" s="65"/>
      <c r="K530" s="65"/>
      <c r="L530" s="65"/>
      <c r="M530" s="65"/>
      <c r="N530" s="65"/>
      <c r="O530" s="65"/>
      <c r="P530" s="65"/>
      <c r="Q530" s="65"/>
      <c r="R530" s="65"/>
      <c r="S530" s="65"/>
      <c r="T530" s="65"/>
      <c r="U530" s="65"/>
    </row>
    <row r="531" spans="3:21" ht="15.75" customHeight="1" x14ac:dyDescent="0.2">
      <c r="C531" s="72"/>
      <c r="D531" s="65"/>
      <c r="E531" s="65"/>
      <c r="F531" s="65"/>
      <c r="G531" s="65"/>
      <c r="H531" s="65"/>
      <c r="I531" s="65"/>
      <c r="J531" s="65"/>
      <c r="K531" s="65"/>
      <c r="L531" s="65"/>
      <c r="M531" s="65"/>
      <c r="N531" s="65"/>
      <c r="O531" s="65"/>
      <c r="P531" s="65"/>
      <c r="Q531" s="65"/>
      <c r="R531" s="65"/>
      <c r="S531" s="65"/>
      <c r="T531" s="65"/>
      <c r="U531" s="65"/>
    </row>
    <row r="532" spans="3:21" ht="15.75" customHeight="1" x14ac:dyDescent="0.2">
      <c r="C532" s="72"/>
      <c r="D532" s="65"/>
      <c r="E532" s="65"/>
      <c r="F532" s="65"/>
      <c r="G532" s="65"/>
      <c r="H532" s="65"/>
      <c r="I532" s="65"/>
      <c r="J532" s="65"/>
      <c r="K532" s="65"/>
      <c r="L532" s="65"/>
      <c r="M532" s="65"/>
      <c r="N532" s="65"/>
      <c r="O532" s="65"/>
      <c r="P532" s="65"/>
      <c r="Q532" s="65"/>
      <c r="R532" s="65"/>
      <c r="S532" s="65"/>
      <c r="T532" s="65"/>
      <c r="U532" s="65"/>
    </row>
    <row r="533" spans="3:21" ht="15.75" customHeight="1" x14ac:dyDescent="0.2">
      <c r="C533" s="72"/>
      <c r="D533" s="65"/>
      <c r="E533" s="65"/>
      <c r="F533" s="65"/>
      <c r="G533" s="65"/>
      <c r="H533" s="65"/>
      <c r="I533" s="65"/>
      <c r="J533" s="65"/>
      <c r="K533" s="65"/>
      <c r="L533" s="65"/>
      <c r="M533" s="65"/>
      <c r="N533" s="65"/>
      <c r="O533" s="65"/>
      <c r="P533" s="65"/>
      <c r="Q533" s="65"/>
      <c r="R533" s="65"/>
      <c r="S533" s="65"/>
      <c r="T533" s="65"/>
      <c r="U533" s="65"/>
    </row>
    <row r="534" spans="3:21" ht="15.75" customHeight="1" x14ac:dyDescent="0.2">
      <c r="C534" s="72"/>
      <c r="D534" s="65"/>
      <c r="E534" s="65"/>
      <c r="F534" s="65"/>
      <c r="G534" s="65"/>
      <c r="H534" s="65"/>
      <c r="I534" s="65"/>
      <c r="J534" s="65"/>
      <c r="K534" s="65"/>
      <c r="L534" s="65"/>
      <c r="M534" s="65"/>
      <c r="N534" s="65"/>
      <c r="O534" s="65"/>
      <c r="P534" s="65"/>
      <c r="Q534" s="65"/>
      <c r="R534" s="65"/>
      <c r="S534" s="65"/>
      <c r="T534" s="65"/>
      <c r="U534" s="65"/>
    </row>
    <row r="535" spans="3:21" ht="15.75" customHeight="1" x14ac:dyDescent="0.2">
      <c r="C535" s="72"/>
      <c r="D535" s="65"/>
      <c r="E535" s="65"/>
      <c r="F535" s="65"/>
      <c r="G535" s="65"/>
      <c r="H535" s="65"/>
      <c r="I535" s="65"/>
      <c r="J535" s="65"/>
      <c r="K535" s="65"/>
      <c r="L535" s="65"/>
      <c r="M535" s="65"/>
      <c r="N535" s="65"/>
      <c r="O535" s="65"/>
      <c r="P535" s="65"/>
      <c r="Q535" s="65"/>
      <c r="R535" s="65"/>
      <c r="S535" s="65"/>
      <c r="T535" s="65"/>
      <c r="U535" s="65"/>
    </row>
    <row r="536" spans="3:21" ht="15.75" customHeight="1" x14ac:dyDescent="0.2">
      <c r="C536" s="72"/>
      <c r="D536" s="65"/>
      <c r="E536" s="65"/>
      <c r="F536" s="65"/>
      <c r="G536" s="65"/>
      <c r="H536" s="65"/>
      <c r="I536" s="65"/>
      <c r="J536" s="65"/>
      <c r="K536" s="65"/>
      <c r="L536" s="65"/>
      <c r="M536" s="65"/>
      <c r="N536" s="65"/>
      <c r="O536" s="65"/>
      <c r="P536" s="65"/>
      <c r="Q536" s="65"/>
      <c r="R536" s="65"/>
      <c r="S536" s="65"/>
      <c r="T536" s="65"/>
      <c r="U536" s="65"/>
    </row>
    <row r="537" spans="3:21" ht="15.75" customHeight="1" x14ac:dyDescent="0.2">
      <c r="C537" s="72"/>
      <c r="D537" s="65"/>
      <c r="E537" s="65"/>
      <c r="F537" s="65"/>
      <c r="G537" s="65"/>
      <c r="H537" s="65"/>
      <c r="I537" s="65"/>
      <c r="J537" s="65"/>
      <c r="K537" s="65"/>
      <c r="L537" s="65"/>
      <c r="M537" s="65"/>
      <c r="N537" s="65"/>
      <c r="O537" s="65"/>
      <c r="P537" s="65"/>
      <c r="Q537" s="65"/>
      <c r="R537" s="65"/>
      <c r="S537" s="65"/>
      <c r="T537" s="65"/>
      <c r="U537" s="65"/>
    </row>
    <row r="538" spans="3:21" ht="15.75" customHeight="1" x14ac:dyDescent="0.2">
      <c r="C538" s="72"/>
      <c r="D538" s="65"/>
      <c r="E538" s="65"/>
      <c r="F538" s="65"/>
      <c r="G538" s="65"/>
      <c r="H538" s="65"/>
      <c r="I538" s="65"/>
      <c r="J538" s="65"/>
      <c r="K538" s="65"/>
      <c r="L538" s="65"/>
      <c r="M538" s="65"/>
      <c r="N538" s="65"/>
      <c r="O538" s="65"/>
      <c r="P538" s="65"/>
      <c r="Q538" s="65"/>
      <c r="R538" s="65"/>
      <c r="S538" s="65"/>
      <c r="T538" s="65"/>
      <c r="U538" s="65"/>
    </row>
    <row r="539" spans="3:21" ht="15.75" customHeight="1" x14ac:dyDescent="0.2">
      <c r="C539" s="72"/>
      <c r="D539" s="65"/>
      <c r="E539" s="65"/>
      <c r="F539" s="65"/>
      <c r="G539" s="65"/>
      <c r="H539" s="65"/>
      <c r="I539" s="65"/>
      <c r="J539" s="65"/>
      <c r="K539" s="65"/>
      <c r="L539" s="65"/>
      <c r="M539" s="65"/>
      <c r="N539" s="65"/>
      <c r="O539" s="65"/>
      <c r="P539" s="65"/>
      <c r="Q539" s="65"/>
      <c r="R539" s="65"/>
      <c r="S539" s="65"/>
      <c r="T539" s="65"/>
      <c r="U539" s="65"/>
    </row>
    <row r="540" spans="3:21" ht="15.75" customHeight="1" x14ac:dyDescent="0.2">
      <c r="C540" s="72"/>
      <c r="D540" s="65"/>
      <c r="E540" s="65"/>
      <c r="F540" s="65"/>
      <c r="G540" s="65"/>
      <c r="H540" s="65"/>
      <c r="I540" s="65"/>
      <c r="J540" s="65"/>
      <c r="K540" s="65"/>
      <c r="L540" s="65"/>
      <c r="M540" s="65"/>
      <c r="N540" s="65"/>
      <c r="O540" s="65"/>
      <c r="P540" s="65"/>
      <c r="Q540" s="65"/>
      <c r="R540" s="65"/>
      <c r="S540" s="65"/>
      <c r="T540" s="65"/>
      <c r="U540" s="65"/>
    </row>
    <row r="541" spans="3:21" ht="15.75" customHeight="1" x14ac:dyDescent="0.2">
      <c r="C541" s="72"/>
      <c r="D541" s="65"/>
      <c r="E541" s="65"/>
      <c r="F541" s="65"/>
      <c r="G541" s="65"/>
      <c r="H541" s="65"/>
      <c r="I541" s="65"/>
      <c r="J541" s="65"/>
      <c r="K541" s="65"/>
      <c r="L541" s="65"/>
      <c r="M541" s="65"/>
      <c r="N541" s="65"/>
      <c r="O541" s="65"/>
      <c r="P541" s="65"/>
      <c r="Q541" s="65"/>
      <c r="R541" s="65"/>
      <c r="S541" s="65"/>
      <c r="T541" s="65"/>
      <c r="U541" s="65"/>
    </row>
    <row r="542" spans="3:21" ht="15.75" customHeight="1" x14ac:dyDescent="0.2">
      <c r="C542" s="72"/>
      <c r="D542" s="65"/>
      <c r="E542" s="65"/>
      <c r="F542" s="65"/>
      <c r="G542" s="65"/>
      <c r="H542" s="65"/>
      <c r="I542" s="65"/>
      <c r="J542" s="65"/>
      <c r="K542" s="65"/>
      <c r="L542" s="65"/>
      <c r="M542" s="65"/>
      <c r="N542" s="65"/>
      <c r="O542" s="65"/>
      <c r="P542" s="65"/>
      <c r="Q542" s="65"/>
      <c r="R542" s="65"/>
      <c r="S542" s="65"/>
      <c r="T542" s="65"/>
      <c r="U542" s="65"/>
    </row>
    <row r="543" spans="3:21" ht="15.75" customHeight="1" x14ac:dyDescent="0.2">
      <c r="C543" s="72"/>
      <c r="D543" s="65"/>
      <c r="E543" s="65"/>
      <c r="F543" s="65"/>
      <c r="G543" s="65"/>
      <c r="H543" s="65"/>
      <c r="I543" s="65"/>
      <c r="J543" s="65"/>
      <c r="K543" s="65"/>
      <c r="L543" s="65"/>
      <c r="M543" s="65"/>
      <c r="N543" s="65"/>
      <c r="O543" s="65"/>
      <c r="P543" s="65"/>
      <c r="Q543" s="65"/>
      <c r="R543" s="65"/>
      <c r="S543" s="65"/>
      <c r="T543" s="65"/>
      <c r="U543" s="65"/>
    </row>
    <row r="544" spans="3:21" ht="15.75" customHeight="1" x14ac:dyDescent="0.2">
      <c r="C544" s="72"/>
      <c r="D544" s="65"/>
      <c r="E544" s="65"/>
      <c r="F544" s="65"/>
      <c r="G544" s="65"/>
      <c r="H544" s="65"/>
      <c r="I544" s="65"/>
      <c r="J544" s="65"/>
      <c r="K544" s="65"/>
      <c r="L544" s="65"/>
      <c r="M544" s="65"/>
      <c r="N544" s="65"/>
      <c r="O544" s="65"/>
      <c r="P544" s="65"/>
      <c r="Q544" s="65"/>
      <c r="R544" s="65"/>
      <c r="S544" s="65"/>
      <c r="T544" s="65"/>
      <c r="U544" s="65"/>
    </row>
    <row r="545" spans="3:21" ht="15.75" customHeight="1" x14ac:dyDescent="0.2">
      <c r="C545" s="72"/>
      <c r="D545" s="65"/>
      <c r="E545" s="65"/>
      <c r="F545" s="65"/>
      <c r="G545" s="65"/>
      <c r="H545" s="65"/>
      <c r="I545" s="65"/>
      <c r="J545" s="65"/>
      <c r="K545" s="65"/>
      <c r="L545" s="65"/>
      <c r="M545" s="65"/>
      <c r="N545" s="65"/>
      <c r="O545" s="65"/>
      <c r="P545" s="65"/>
      <c r="Q545" s="65"/>
      <c r="R545" s="65"/>
      <c r="S545" s="65"/>
      <c r="T545" s="65"/>
      <c r="U545" s="65"/>
    </row>
    <row r="546" spans="3:21" ht="15.75" customHeight="1" x14ac:dyDescent="0.2">
      <c r="C546" s="72"/>
      <c r="D546" s="65"/>
      <c r="E546" s="65"/>
      <c r="F546" s="65"/>
      <c r="G546" s="65"/>
      <c r="H546" s="65"/>
      <c r="I546" s="65"/>
      <c r="J546" s="65"/>
      <c r="K546" s="65"/>
      <c r="L546" s="65"/>
      <c r="M546" s="65"/>
      <c r="N546" s="65"/>
      <c r="O546" s="65"/>
      <c r="P546" s="65"/>
      <c r="Q546" s="65"/>
      <c r="R546" s="65"/>
      <c r="S546" s="65"/>
      <c r="T546" s="65"/>
      <c r="U546" s="65"/>
    </row>
    <row r="547" spans="3:21" ht="15.75" customHeight="1" x14ac:dyDescent="0.2">
      <c r="C547" s="72"/>
      <c r="D547" s="65"/>
      <c r="E547" s="65"/>
      <c r="F547" s="65"/>
      <c r="G547" s="65"/>
      <c r="H547" s="65"/>
      <c r="I547" s="65"/>
      <c r="J547" s="65"/>
      <c r="K547" s="65"/>
      <c r="L547" s="65"/>
      <c r="M547" s="65"/>
      <c r="N547" s="65"/>
      <c r="O547" s="65"/>
      <c r="P547" s="65"/>
      <c r="Q547" s="65"/>
      <c r="R547" s="65"/>
      <c r="S547" s="65"/>
      <c r="T547" s="65"/>
      <c r="U547" s="65"/>
    </row>
    <row r="548" spans="3:21" ht="15.75" customHeight="1" x14ac:dyDescent="0.2">
      <c r="C548" s="72"/>
      <c r="D548" s="65"/>
      <c r="E548" s="65"/>
      <c r="F548" s="65"/>
      <c r="G548" s="65"/>
      <c r="H548" s="65"/>
      <c r="I548" s="65"/>
      <c r="J548" s="65"/>
      <c r="K548" s="65"/>
      <c r="L548" s="65"/>
      <c r="M548" s="65"/>
      <c r="N548" s="65"/>
      <c r="O548" s="65"/>
      <c r="P548" s="65"/>
      <c r="Q548" s="65"/>
      <c r="R548" s="65"/>
      <c r="S548" s="65"/>
      <c r="T548" s="65"/>
      <c r="U548" s="65"/>
    </row>
    <row r="549" spans="3:21" ht="15.75" customHeight="1" x14ac:dyDescent="0.2">
      <c r="C549" s="72"/>
      <c r="D549" s="65"/>
      <c r="E549" s="65"/>
      <c r="F549" s="65"/>
      <c r="G549" s="65"/>
      <c r="H549" s="65"/>
      <c r="I549" s="65"/>
      <c r="J549" s="65"/>
      <c r="K549" s="65"/>
      <c r="L549" s="65"/>
      <c r="M549" s="65"/>
      <c r="N549" s="65"/>
      <c r="O549" s="65"/>
      <c r="P549" s="65"/>
      <c r="Q549" s="65"/>
      <c r="R549" s="65"/>
      <c r="S549" s="65"/>
      <c r="T549" s="65"/>
      <c r="U549" s="65"/>
    </row>
    <row r="550" spans="3:21" ht="15.75" customHeight="1" x14ac:dyDescent="0.2">
      <c r="C550" s="72"/>
      <c r="D550" s="65"/>
      <c r="E550" s="65"/>
      <c r="F550" s="65"/>
      <c r="G550" s="65"/>
      <c r="H550" s="65"/>
      <c r="I550" s="65"/>
      <c r="J550" s="65"/>
      <c r="K550" s="65"/>
      <c r="L550" s="65"/>
      <c r="M550" s="65"/>
      <c r="N550" s="65"/>
      <c r="O550" s="65"/>
      <c r="P550" s="65"/>
      <c r="Q550" s="65"/>
      <c r="R550" s="65"/>
      <c r="S550" s="65"/>
      <c r="T550" s="65"/>
      <c r="U550" s="65"/>
    </row>
    <row r="551" spans="3:21" ht="15.75" customHeight="1" x14ac:dyDescent="0.2">
      <c r="C551" s="72"/>
      <c r="D551" s="65"/>
      <c r="E551" s="65"/>
      <c r="F551" s="65"/>
      <c r="G551" s="65"/>
      <c r="H551" s="65"/>
      <c r="I551" s="65"/>
      <c r="J551" s="65"/>
      <c r="K551" s="65"/>
      <c r="L551" s="65"/>
      <c r="M551" s="65"/>
      <c r="N551" s="65"/>
      <c r="O551" s="65"/>
      <c r="P551" s="65"/>
      <c r="Q551" s="65"/>
      <c r="R551" s="65"/>
      <c r="S551" s="65"/>
      <c r="T551" s="65"/>
      <c r="U551" s="65"/>
    </row>
    <row r="552" spans="3:21" ht="15.75" customHeight="1" x14ac:dyDescent="0.2">
      <c r="C552" s="72"/>
      <c r="D552" s="65"/>
      <c r="E552" s="65"/>
      <c r="F552" s="65"/>
      <c r="G552" s="65"/>
      <c r="H552" s="65"/>
      <c r="I552" s="65"/>
      <c r="J552" s="65"/>
      <c r="K552" s="65"/>
      <c r="L552" s="65"/>
      <c r="M552" s="65"/>
      <c r="N552" s="65"/>
      <c r="O552" s="65"/>
      <c r="P552" s="65"/>
      <c r="Q552" s="65"/>
      <c r="R552" s="65"/>
      <c r="S552" s="65"/>
      <c r="T552" s="65"/>
      <c r="U552" s="65"/>
    </row>
    <row r="553" spans="3:21" ht="15.75" customHeight="1" x14ac:dyDescent="0.2">
      <c r="C553" s="72"/>
      <c r="D553" s="65"/>
      <c r="E553" s="65"/>
      <c r="F553" s="65"/>
      <c r="G553" s="65"/>
      <c r="H553" s="65"/>
      <c r="I553" s="65"/>
      <c r="J553" s="65"/>
      <c r="K553" s="65"/>
      <c r="L553" s="65"/>
      <c r="M553" s="65"/>
      <c r="N553" s="65"/>
      <c r="O553" s="65"/>
      <c r="P553" s="65"/>
      <c r="Q553" s="65"/>
      <c r="R553" s="65"/>
      <c r="S553" s="65"/>
      <c r="T553" s="65"/>
      <c r="U553" s="65"/>
    </row>
    <row r="554" spans="3:21" ht="15.75" customHeight="1" x14ac:dyDescent="0.2">
      <c r="C554" s="72"/>
      <c r="D554" s="65"/>
      <c r="E554" s="65"/>
      <c r="F554" s="65"/>
      <c r="G554" s="65"/>
      <c r="H554" s="65"/>
      <c r="I554" s="65"/>
      <c r="J554" s="65"/>
      <c r="K554" s="65"/>
      <c r="L554" s="65"/>
      <c r="M554" s="65"/>
      <c r="N554" s="65"/>
      <c r="O554" s="65"/>
      <c r="P554" s="65"/>
      <c r="Q554" s="65"/>
      <c r="R554" s="65"/>
      <c r="S554" s="65"/>
      <c r="T554" s="65"/>
      <c r="U554" s="65"/>
    </row>
    <row r="555" spans="3:21" ht="15.75" customHeight="1" x14ac:dyDescent="0.2">
      <c r="C555" s="72"/>
      <c r="D555" s="65"/>
      <c r="E555" s="65"/>
      <c r="F555" s="65"/>
      <c r="G555" s="65"/>
      <c r="H555" s="65"/>
      <c r="I555" s="65"/>
      <c r="J555" s="65"/>
      <c r="K555" s="65"/>
      <c r="L555" s="65"/>
      <c r="M555" s="65"/>
      <c r="N555" s="65"/>
      <c r="O555" s="65"/>
      <c r="P555" s="65"/>
      <c r="Q555" s="65"/>
      <c r="R555" s="65"/>
      <c r="S555" s="65"/>
      <c r="T555" s="65"/>
      <c r="U555" s="65"/>
    </row>
    <row r="556" spans="3:21" ht="15.75" customHeight="1" x14ac:dyDescent="0.2">
      <c r="C556" s="72"/>
      <c r="D556" s="65"/>
      <c r="E556" s="65"/>
      <c r="F556" s="65"/>
      <c r="G556" s="65"/>
      <c r="H556" s="65"/>
      <c r="I556" s="65"/>
      <c r="J556" s="65"/>
      <c r="K556" s="65"/>
      <c r="L556" s="65"/>
      <c r="M556" s="65"/>
      <c r="N556" s="65"/>
      <c r="O556" s="65"/>
      <c r="P556" s="65"/>
      <c r="Q556" s="65"/>
      <c r="R556" s="65"/>
      <c r="S556" s="65"/>
      <c r="T556" s="65"/>
      <c r="U556" s="65"/>
    </row>
    <row r="557" spans="3:21" ht="15.75" customHeight="1" x14ac:dyDescent="0.2">
      <c r="C557" s="72"/>
      <c r="D557" s="65"/>
      <c r="E557" s="65"/>
      <c r="F557" s="65"/>
      <c r="G557" s="65"/>
      <c r="H557" s="65"/>
      <c r="I557" s="65"/>
      <c r="J557" s="65"/>
      <c r="K557" s="65"/>
      <c r="L557" s="65"/>
      <c r="M557" s="65"/>
      <c r="N557" s="65"/>
      <c r="O557" s="65"/>
      <c r="P557" s="65"/>
      <c r="Q557" s="65"/>
      <c r="R557" s="65"/>
      <c r="S557" s="65"/>
      <c r="T557" s="65"/>
      <c r="U557" s="65"/>
    </row>
    <row r="558" spans="3:21" ht="15.75" customHeight="1" x14ac:dyDescent="0.2">
      <c r="C558" s="72"/>
      <c r="D558" s="65"/>
      <c r="E558" s="65"/>
      <c r="F558" s="65"/>
      <c r="G558" s="65"/>
      <c r="H558" s="65"/>
      <c r="I558" s="65"/>
      <c r="J558" s="65"/>
      <c r="K558" s="65"/>
      <c r="L558" s="65"/>
      <c r="M558" s="65"/>
      <c r="N558" s="65"/>
      <c r="O558" s="65"/>
      <c r="P558" s="65"/>
      <c r="Q558" s="65"/>
      <c r="R558" s="65"/>
      <c r="S558" s="65"/>
      <c r="T558" s="65"/>
      <c r="U558" s="65"/>
    </row>
    <row r="559" spans="3:21" ht="15.75" customHeight="1" x14ac:dyDescent="0.2">
      <c r="C559" s="72"/>
      <c r="D559" s="65"/>
      <c r="E559" s="65"/>
      <c r="F559" s="65"/>
      <c r="G559" s="65"/>
      <c r="H559" s="65"/>
      <c r="I559" s="65"/>
      <c r="J559" s="65"/>
      <c r="K559" s="65"/>
      <c r="L559" s="65"/>
      <c r="M559" s="65"/>
      <c r="N559" s="65"/>
      <c r="O559" s="65"/>
      <c r="P559" s="65"/>
      <c r="Q559" s="65"/>
      <c r="R559" s="65"/>
      <c r="S559" s="65"/>
      <c r="T559" s="65"/>
      <c r="U559" s="65"/>
    </row>
    <row r="560" spans="3:21" ht="15.75" customHeight="1" x14ac:dyDescent="0.2">
      <c r="C560" s="72"/>
      <c r="D560" s="65"/>
      <c r="E560" s="65"/>
      <c r="F560" s="65"/>
      <c r="G560" s="65"/>
      <c r="H560" s="65"/>
      <c r="I560" s="65"/>
      <c r="J560" s="65"/>
      <c r="K560" s="65"/>
      <c r="L560" s="65"/>
      <c r="M560" s="65"/>
      <c r="N560" s="65"/>
      <c r="O560" s="65"/>
      <c r="P560" s="65"/>
      <c r="Q560" s="65"/>
      <c r="R560" s="65"/>
      <c r="S560" s="65"/>
      <c r="T560" s="65"/>
      <c r="U560" s="65"/>
    </row>
    <row r="561" spans="3:21" ht="15.75" customHeight="1" x14ac:dyDescent="0.2">
      <c r="C561" s="72"/>
      <c r="D561" s="65"/>
      <c r="E561" s="65"/>
      <c r="F561" s="65"/>
      <c r="G561" s="65"/>
      <c r="H561" s="65"/>
      <c r="I561" s="65"/>
      <c r="J561" s="65"/>
      <c r="K561" s="65"/>
      <c r="L561" s="65"/>
      <c r="M561" s="65"/>
      <c r="N561" s="65"/>
      <c r="O561" s="65"/>
      <c r="P561" s="65"/>
      <c r="Q561" s="65"/>
      <c r="R561" s="65"/>
      <c r="S561" s="65"/>
      <c r="T561" s="65"/>
      <c r="U561" s="65"/>
    </row>
    <row r="562" spans="3:21" ht="15.75" customHeight="1" x14ac:dyDescent="0.2">
      <c r="C562" s="72"/>
      <c r="D562" s="65"/>
      <c r="E562" s="65"/>
      <c r="F562" s="65"/>
      <c r="G562" s="65"/>
      <c r="H562" s="65"/>
      <c r="I562" s="65"/>
      <c r="J562" s="65"/>
      <c r="K562" s="65"/>
      <c r="L562" s="65"/>
      <c r="M562" s="65"/>
      <c r="N562" s="65"/>
      <c r="O562" s="65"/>
      <c r="P562" s="65"/>
      <c r="Q562" s="65"/>
      <c r="R562" s="65"/>
      <c r="S562" s="65"/>
      <c r="T562" s="65"/>
      <c r="U562" s="65"/>
    </row>
    <row r="563" spans="3:21" ht="15.75" customHeight="1" x14ac:dyDescent="0.2">
      <c r="C563" s="72"/>
      <c r="D563" s="65"/>
      <c r="E563" s="65"/>
      <c r="F563" s="65"/>
      <c r="G563" s="65"/>
      <c r="H563" s="65"/>
      <c r="I563" s="65"/>
      <c r="J563" s="65"/>
      <c r="K563" s="65"/>
      <c r="L563" s="65"/>
      <c r="M563" s="65"/>
      <c r="N563" s="65"/>
      <c r="O563" s="65"/>
      <c r="P563" s="65"/>
      <c r="Q563" s="65"/>
      <c r="R563" s="65"/>
      <c r="S563" s="65"/>
      <c r="T563" s="65"/>
      <c r="U563" s="65"/>
    </row>
    <row r="564" spans="3:21" ht="15.75" customHeight="1" x14ac:dyDescent="0.2">
      <c r="C564" s="72"/>
      <c r="D564" s="65"/>
      <c r="E564" s="65"/>
      <c r="F564" s="65"/>
      <c r="G564" s="65"/>
      <c r="H564" s="65"/>
      <c r="I564" s="65"/>
      <c r="J564" s="65"/>
      <c r="K564" s="65"/>
      <c r="L564" s="65"/>
      <c r="M564" s="65"/>
      <c r="N564" s="65"/>
      <c r="O564" s="65"/>
      <c r="P564" s="65"/>
      <c r="Q564" s="65"/>
      <c r="R564" s="65"/>
      <c r="S564" s="65"/>
      <c r="T564" s="65"/>
      <c r="U564" s="65"/>
    </row>
    <row r="565" spans="3:21" ht="15.75" customHeight="1" x14ac:dyDescent="0.2">
      <c r="C565" s="72"/>
      <c r="D565" s="65"/>
      <c r="E565" s="65"/>
      <c r="F565" s="65"/>
      <c r="G565" s="65"/>
      <c r="H565" s="65"/>
      <c r="I565" s="65"/>
      <c r="J565" s="65"/>
      <c r="K565" s="65"/>
      <c r="L565" s="65"/>
      <c r="M565" s="65"/>
      <c r="N565" s="65"/>
      <c r="O565" s="65"/>
      <c r="P565" s="65"/>
      <c r="Q565" s="65"/>
      <c r="R565" s="65"/>
      <c r="S565" s="65"/>
      <c r="T565" s="65"/>
      <c r="U565" s="65"/>
    </row>
    <row r="566" spans="3:21" ht="15.75" customHeight="1" x14ac:dyDescent="0.2">
      <c r="C566" s="72"/>
      <c r="D566" s="65"/>
      <c r="E566" s="65"/>
      <c r="F566" s="65"/>
      <c r="G566" s="65"/>
      <c r="H566" s="65"/>
      <c r="I566" s="65"/>
      <c r="J566" s="65"/>
      <c r="K566" s="65"/>
      <c r="L566" s="65"/>
      <c r="M566" s="65"/>
      <c r="N566" s="65"/>
      <c r="O566" s="65"/>
      <c r="P566" s="65"/>
      <c r="Q566" s="65"/>
      <c r="R566" s="65"/>
      <c r="S566" s="65"/>
      <c r="T566" s="65"/>
      <c r="U566" s="65"/>
    </row>
    <row r="567" spans="3:21" ht="15.75" customHeight="1" x14ac:dyDescent="0.2">
      <c r="C567" s="72"/>
      <c r="D567" s="65"/>
      <c r="E567" s="65"/>
      <c r="F567" s="65"/>
      <c r="G567" s="65"/>
      <c r="H567" s="65"/>
      <c r="I567" s="65"/>
      <c r="J567" s="65"/>
      <c r="K567" s="65"/>
      <c r="L567" s="65"/>
      <c r="M567" s="65"/>
      <c r="N567" s="65"/>
      <c r="O567" s="65"/>
      <c r="P567" s="65"/>
      <c r="Q567" s="65"/>
      <c r="R567" s="65"/>
      <c r="S567" s="65"/>
      <c r="T567" s="65"/>
      <c r="U567" s="65"/>
    </row>
    <row r="568" spans="3:21" ht="15.75" customHeight="1" x14ac:dyDescent="0.2">
      <c r="C568" s="72"/>
      <c r="D568" s="65"/>
      <c r="E568" s="65"/>
      <c r="F568" s="65"/>
      <c r="G568" s="65"/>
      <c r="H568" s="65"/>
      <c r="I568" s="65"/>
      <c r="J568" s="65"/>
      <c r="K568" s="65"/>
      <c r="L568" s="65"/>
      <c r="M568" s="65"/>
      <c r="N568" s="65"/>
      <c r="O568" s="65"/>
      <c r="P568" s="65"/>
      <c r="Q568" s="65"/>
      <c r="R568" s="65"/>
      <c r="S568" s="65"/>
      <c r="T568" s="65"/>
      <c r="U568" s="65"/>
    </row>
    <row r="569" spans="3:21" ht="15.75" customHeight="1" x14ac:dyDescent="0.2">
      <c r="C569" s="72"/>
      <c r="D569" s="65"/>
      <c r="E569" s="65"/>
      <c r="F569" s="65"/>
      <c r="G569" s="65"/>
      <c r="H569" s="65"/>
      <c r="I569" s="65"/>
      <c r="J569" s="65"/>
      <c r="K569" s="65"/>
      <c r="L569" s="65"/>
      <c r="M569" s="65"/>
      <c r="N569" s="65"/>
      <c r="O569" s="65"/>
      <c r="P569" s="65"/>
      <c r="Q569" s="65"/>
      <c r="R569" s="65"/>
      <c r="S569" s="65"/>
      <c r="T569" s="65"/>
      <c r="U569" s="65"/>
    </row>
    <row r="570" spans="3:21" ht="15.75" customHeight="1" x14ac:dyDescent="0.2">
      <c r="C570" s="72"/>
      <c r="D570" s="65"/>
      <c r="E570" s="65"/>
      <c r="F570" s="65"/>
      <c r="G570" s="65"/>
      <c r="H570" s="65"/>
      <c r="I570" s="65"/>
      <c r="J570" s="65"/>
      <c r="K570" s="65"/>
      <c r="L570" s="65"/>
      <c r="M570" s="65"/>
      <c r="N570" s="65"/>
      <c r="O570" s="65"/>
      <c r="P570" s="65"/>
      <c r="Q570" s="65"/>
      <c r="R570" s="65"/>
      <c r="S570" s="65"/>
      <c r="T570" s="65"/>
      <c r="U570" s="65"/>
    </row>
    <row r="571" spans="3:21" ht="15.75" customHeight="1" x14ac:dyDescent="0.2">
      <c r="C571" s="72"/>
      <c r="D571" s="65"/>
      <c r="E571" s="65"/>
      <c r="F571" s="65"/>
      <c r="G571" s="65"/>
      <c r="H571" s="65"/>
      <c r="I571" s="65"/>
      <c r="J571" s="65"/>
      <c r="K571" s="65"/>
      <c r="L571" s="65"/>
      <c r="M571" s="65"/>
      <c r="N571" s="65"/>
      <c r="O571" s="65"/>
      <c r="P571" s="65"/>
      <c r="Q571" s="65"/>
      <c r="R571" s="65"/>
      <c r="S571" s="65"/>
      <c r="T571" s="65"/>
      <c r="U571" s="65"/>
    </row>
    <row r="572" spans="3:21" ht="15.75" customHeight="1" x14ac:dyDescent="0.2">
      <c r="C572" s="72"/>
      <c r="D572" s="65"/>
      <c r="E572" s="65"/>
      <c r="F572" s="65"/>
      <c r="G572" s="65"/>
      <c r="H572" s="65"/>
      <c r="I572" s="65"/>
      <c r="J572" s="65"/>
      <c r="K572" s="65"/>
      <c r="L572" s="65"/>
      <c r="M572" s="65"/>
      <c r="N572" s="65"/>
      <c r="O572" s="65"/>
      <c r="P572" s="65"/>
      <c r="Q572" s="65"/>
      <c r="R572" s="65"/>
      <c r="S572" s="65"/>
      <c r="T572" s="65"/>
      <c r="U572" s="65"/>
    </row>
    <row r="573" spans="3:21" ht="15.75" customHeight="1" x14ac:dyDescent="0.2">
      <c r="C573" s="72"/>
      <c r="D573" s="65"/>
      <c r="E573" s="65"/>
      <c r="F573" s="65"/>
      <c r="G573" s="65"/>
      <c r="H573" s="65"/>
      <c r="I573" s="65"/>
      <c r="J573" s="65"/>
      <c r="K573" s="65"/>
      <c r="L573" s="65"/>
      <c r="M573" s="65"/>
      <c r="N573" s="65"/>
      <c r="O573" s="65"/>
      <c r="P573" s="65"/>
      <c r="Q573" s="65"/>
      <c r="R573" s="65"/>
      <c r="S573" s="65"/>
      <c r="T573" s="65"/>
      <c r="U573" s="65"/>
    </row>
    <row r="574" spans="3:21" ht="15.75" customHeight="1" x14ac:dyDescent="0.2">
      <c r="C574" s="72"/>
      <c r="D574" s="65"/>
      <c r="E574" s="65"/>
      <c r="F574" s="65"/>
      <c r="G574" s="65"/>
      <c r="H574" s="65"/>
      <c r="I574" s="65"/>
      <c r="J574" s="65"/>
      <c r="K574" s="65"/>
      <c r="L574" s="65"/>
      <c r="M574" s="65"/>
      <c r="N574" s="65"/>
      <c r="O574" s="65"/>
      <c r="P574" s="65"/>
      <c r="Q574" s="65"/>
      <c r="R574" s="65"/>
      <c r="S574" s="65"/>
      <c r="T574" s="65"/>
      <c r="U574" s="65"/>
    </row>
    <row r="575" spans="3:21" ht="15.75" customHeight="1" x14ac:dyDescent="0.2">
      <c r="C575" s="72"/>
      <c r="D575" s="65"/>
      <c r="E575" s="65"/>
      <c r="F575" s="65"/>
      <c r="G575" s="65"/>
      <c r="H575" s="65"/>
      <c r="I575" s="65"/>
      <c r="J575" s="65"/>
      <c r="K575" s="65"/>
      <c r="L575" s="65"/>
      <c r="M575" s="65"/>
      <c r="N575" s="65"/>
      <c r="O575" s="65"/>
      <c r="P575" s="65"/>
      <c r="Q575" s="65"/>
      <c r="R575" s="65"/>
      <c r="S575" s="65"/>
      <c r="T575" s="65"/>
      <c r="U575" s="65"/>
    </row>
    <row r="576" spans="3:21" ht="15.75" customHeight="1" x14ac:dyDescent="0.2">
      <c r="C576" s="72"/>
      <c r="D576" s="65"/>
      <c r="E576" s="65"/>
      <c r="F576" s="65"/>
      <c r="G576" s="65"/>
      <c r="H576" s="65"/>
      <c r="I576" s="65"/>
      <c r="J576" s="65"/>
      <c r="K576" s="65"/>
      <c r="L576" s="65"/>
      <c r="M576" s="65"/>
      <c r="N576" s="65"/>
      <c r="O576" s="65"/>
      <c r="P576" s="65"/>
      <c r="Q576" s="65"/>
      <c r="R576" s="65"/>
      <c r="S576" s="65"/>
      <c r="T576" s="65"/>
      <c r="U576" s="65"/>
    </row>
    <row r="577" spans="3:21" ht="15.75" customHeight="1" x14ac:dyDescent="0.2">
      <c r="C577" s="72"/>
      <c r="D577" s="65"/>
      <c r="E577" s="65"/>
      <c r="F577" s="65"/>
      <c r="G577" s="65"/>
      <c r="H577" s="65"/>
      <c r="I577" s="65"/>
      <c r="J577" s="65"/>
      <c r="K577" s="65"/>
      <c r="L577" s="65"/>
      <c r="M577" s="65"/>
      <c r="N577" s="65"/>
      <c r="O577" s="65"/>
      <c r="P577" s="65"/>
      <c r="Q577" s="65"/>
      <c r="R577" s="65"/>
      <c r="S577" s="65"/>
      <c r="T577" s="65"/>
      <c r="U577" s="65"/>
    </row>
    <row r="578" spans="3:21" ht="15.75" customHeight="1" x14ac:dyDescent="0.2">
      <c r="C578" s="72"/>
      <c r="D578" s="65"/>
      <c r="E578" s="65"/>
      <c r="F578" s="65"/>
      <c r="G578" s="65"/>
      <c r="H578" s="65"/>
      <c r="I578" s="65"/>
      <c r="J578" s="65"/>
      <c r="K578" s="65"/>
      <c r="L578" s="65"/>
      <c r="M578" s="65"/>
      <c r="N578" s="65"/>
      <c r="O578" s="65"/>
      <c r="P578" s="65"/>
      <c r="Q578" s="65"/>
      <c r="R578" s="65"/>
      <c r="S578" s="65"/>
      <c r="T578" s="65"/>
      <c r="U578" s="65"/>
    </row>
    <row r="579" spans="3:21" ht="15.75" customHeight="1" x14ac:dyDescent="0.2">
      <c r="C579" s="72"/>
      <c r="D579" s="65"/>
      <c r="E579" s="65"/>
      <c r="F579" s="65"/>
      <c r="G579" s="65"/>
      <c r="H579" s="65"/>
      <c r="I579" s="65"/>
      <c r="J579" s="65"/>
      <c r="K579" s="65"/>
      <c r="L579" s="65"/>
      <c r="M579" s="65"/>
      <c r="N579" s="65"/>
      <c r="O579" s="65"/>
      <c r="P579" s="65"/>
      <c r="Q579" s="65"/>
      <c r="R579" s="65"/>
      <c r="S579" s="65"/>
      <c r="T579" s="65"/>
      <c r="U579" s="65"/>
    </row>
    <row r="580" spans="3:21" ht="15.75" customHeight="1" x14ac:dyDescent="0.2">
      <c r="C580" s="72"/>
      <c r="D580" s="65"/>
      <c r="E580" s="65"/>
      <c r="F580" s="65"/>
      <c r="G580" s="65"/>
      <c r="H580" s="65"/>
      <c r="I580" s="65"/>
      <c r="J580" s="65"/>
      <c r="K580" s="65"/>
      <c r="L580" s="65"/>
      <c r="M580" s="65"/>
      <c r="N580" s="65"/>
      <c r="O580" s="65"/>
      <c r="P580" s="65"/>
      <c r="Q580" s="65"/>
      <c r="R580" s="65"/>
      <c r="S580" s="65"/>
      <c r="T580" s="65"/>
      <c r="U580" s="65"/>
    </row>
    <row r="581" spans="3:21" ht="15.75" customHeight="1" x14ac:dyDescent="0.2">
      <c r="C581" s="72"/>
      <c r="D581" s="65"/>
      <c r="E581" s="65"/>
      <c r="F581" s="65"/>
      <c r="G581" s="65"/>
      <c r="H581" s="65"/>
      <c r="I581" s="65"/>
      <c r="J581" s="65"/>
      <c r="K581" s="65"/>
      <c r="L581" s="65"/>
      <c r="M581" s="65"/>
      <c r="N581" s="65"/>
      <c r="O581" s="65"/>
      <c r="P581" s="65"/>
      <c r="Q581" s="65"/>
      <c r="R581" s="65"/>
      <c r="S581" s="65"/>
      <c r="T581" s="65"/>
      <c r="U581" s="65"/>
    </row>
    <row r="582" spans="3:21" ht="15.75" customHeight="1" x14ac:dyDescent="0.2">
      <c r="C582" s="72"/>
      <c r="D582" s="65"/>
      <c r="E582" s="65"/>
      <c r="F582" s="65"/>
      <c r="G582" s="65"/>
      <c r="H582" s="65"/>
      <c r="I582" s="65"/>
      <c r="J582" s="65"/>
      <c r="K582" s="65"/>
      <c r="L582" s="65"/>
      <c r="M582" s="65"/>
      <c r="N582" s="65"/>
      <c r="O582" s="65"/>
      <c r="P582" s="65"/>
      <c r="Q582" s="65"/>
      <c r="R582" s="65"/>
      <c r="S582" s="65"/>
      <c r="T582" s="65"/>
      <c r="U582" s="65"/>
    </row>
    <row r="583" spans="3:21" ht="15.75" customHeight="1" x14ac:dyDescent="0.2">
      <c r="C583" s="72"/>
      <c r="D583" s="65"/>
      <c r="E583" s="65"/>
      <c r="F583" s="65"/>
      <c r="G583" s="65"/>
      <c r="H583" s="65"/>
      <c r="I583" s="65"/>
      <c r="J583" s="65"/>
      <c r="K583" s="65"/>
      <c r="L583" s="65"/>
      <c r="M583" s="65"/>
      <c r="N583" s="65"/>
      <c r="O583" s="65"/>
      <c r="P583" s="65"/>
      <c r="Q583" s="65"/>
      <c r="R583" s="65"/>
      <c r="S583" s="65"/>
      <c r="T583" s="65"/>
      <c r="U583" s="65"/>
    </row>
    <row r="584" spans="3:21" ht="15.75" customHeight="1" x14ac:dyDescent="0.2">
      <c r="C584" s="72"/>
      <c r="D584" s="65"/>
      <c r="E584" s="65"/>
      <c r="F584" s="65"/>
      <c r="G584" s="65"/>
      <c r="H584" s="65"/>
      <c r="I584" s="65"/>
      <c r="J584" s="65"/>
      <c r="K584" s="65"/>
      <c r="L584" s="65"/>
      <c r="M584" s="65"/>
      <c r="N584" s="65"/>
      <c r="O584" s="65"/>
      <c r="P584" s="65"/>
      <c r="Q584" s="65"/>
      <c r="R584" s="65"/>
      <c r="S584" s="65"/>
      <c r="T584" s="65"/>
      <c r="U584" s="65"/>
    </row>
    <row r="585" spans="3:21" ht="15.75" customHeight="1" x14ac:dyDescent="0.2">
      <c r="C585" s="72"/>
      <c r="D585" s="65"/>
      <c r="E585" s="65"/>
      <c r="F585" s="65"/>
      <c r="G585" s="65"/>
      <c r="H585" s="65"/>
      <c r="I585" s="65"/>
      <c r="J585" s="65"/>
      <c r="K585" s="65"/>
      <c r="L585" s="65"/>
      <c r="M585" s="65"/>
      <c r="N585" s="65"/>
      <c r="O585" s="65"/>
      <c r="P585" s="65"/>
      <c r="Q585" s="65"/>
      <c r="R585" s="65"/>
      <c r="S585" s="65"/>
      <c r="T585" s="65"/>
      <c r="U585" s="65"/>
    </row>
    <row r="586" spans="3:21" ht="15.75" customHeight="1" x14ac:dyDescent="0.2">
      <c r="C586" s="72"/>
      <c r="D586" s="65"/>
      <c r="E586" s="65"/>
      <c r="F586" s="65"/>
      <c r="G586" s="65"/>
      <c r="H586" s="65"/>
      <c r="I586" s="65"/>
      <c r="J586" s="65"/>
      <c r="K586" s="65"/>
      <c r="L586" s="65"/>
      <c r="M586" s="65"/>
      <c r="N586" s="65"/>
      <c r="O586" s="65"/>
      <c r="P586" s="65"/>
      <c r="Q586" s="65"/>
      <c r="R586" s="65"/>
      <c r="S586" s="65"/>
      <c r="T586" s="65"/>
      <c r="U586" s="65"/>
    </row>
    <row r="587" spans="3:21" ht="15.75" customHeight="1" x14ac:dyDescent="0.2">
      <c r="C587" s="72"/>
      <c r="D587" s="65"/>
      <c r="E587" s="65"/>
      <c r="F587" s="65"/>
      <c r="G587" s="65"/>
      <c r="H587" s="65"/>
      <c r="I587" s="65"/>
      <c r="J587" s="65"/>
      <c r="K587" s="65"/>
      <c r="L587" s="65"/>
      <c r="M587" s="65"/>
      <c r="N587" s="65"/>
      <c r="O587" s="65"/>
      <c r="P587" s="65"/>
      <c r="Q587" s="65"/>
      <c r="R587" s="65"/>
      <c r="S587" s="65"/>
      <c r="T587" s="65"/>
      <c r="U587" s="65"/>
    </row>
    <row r="588" spans="3:21" ht="15.75" customHeight="1" x14ac:dyDescent="0.2">
      <c r="C588" s="72"/>
      <c r="D588" s="65"/>
      <c r="E588" s="65"/>
      <c r="F588" s="65"/>
      <c r="G588" s="65"/>
      <c r="H588" s="65"/>
      <c r="I588" s="65"/>
      <c r="J588" s="65"/>
      <c r="K588" s="65"/>
      <c r="L588" s="65"/>
      <c r="M588" s="65"/>
      <c r="N588" s="65"/>
      <c r="O588" s="65"/>
      <c r="P588" s="65"/>
      <c r="Q588" s="65"/>
      <c r="R588" s="65"/>
      <c r="S588" s="65"/>
      <c r="T588" s="65"/>
      <c r="U588" s="65"/>
    </row>
    <row r="589" spans="3:21" ht="15.75" customHeight="1" x14ac:dyDescent="0.2">
      <c r="C589" s="72"/>
      <c r="D589" s="65"/>
      <c r="E589" s="65"/>
      <c r="F589" s="65"/>
      <c r="G589" s="65"/>
      <c r="H589" s="65"/>
      <c r="I589" s="65"/>
      <c r="J589" s="65"/>
      <c r="K589" s="65"/>
      <c r="L589" s="65"/>
      <c r="M589" s="65"/>
      <c r="N589" s="65"/>
      <c r="O589" s="65"/>
      <c r="P589" s="65"/>
      <c r="Q589" s="65"/>
      <c r="R589" s="65"/>
      <c r="S589" s="65"/>
      <c r="T589" s="65"/>
      <c r="U589" s="65"/>
    </row>
    <row r="590" spans="3:21" ht="15.75" customHeight="1" x14ac:dyDescent="0.2">
      <c r="C590" s="72"/>
      <c r="D590" s="65"/>
      <c r="E590" s="65"/>
      <c r="F590" s="65"/>
      <c r="G590" s="65"/>
      <c r="H590" s="65"/>
      <c r="I590" s="65"/>
      <c r="J590" s="65"/>
      <c r="K590" s="65"/>
      <c r="L590" s="65"/>
      <c r="M590" s="65"/>
      <c r="N590" s="65"/>
      <c r="O590" s="65"/>
      <c r="P590" s="65"/>
      <c r="Q590" s="65"/>
      <c r="R590" s="65"/>
      <c r="S590" s="65"/>
      <c r="T590" s="65"/>
      <c r="U590" s="65"/>
    </row>
    <row r="591" spans="3:21" ht="15.75" customHeight="1" x14ac:dyDescent="0.2">
      <c r="C591" s="72"/>
      <c r="D591" s="65"/>
      <c r="E591" s="65"/>
      <c r="F591" s="65"/>
      <c r="G591" s="65"/>
      <c r="H591" s="65"/>
      <c r="I591" s="65"/>
      <c r="J591" s="65"/>
      <c r="K591" s="65"/>
      <c r="L591" s="65"/>
      <c r="M591" s="65"/>
      <c r="N591" s="65"/>
      <c r="O591" s="65"/>
      <c r="P591" s="65"/>
      <c r="Q591" s="65"/>
      <c r="R591" s="65"/>
      <c r="S591" s="65"/>
      <c r="T591" s="65"/>
      <c r="U591" s="65"/>
    </row>
    <row r="592" spans="3:21" ht="15.75" customHeight="1" x14ac:dyDescent="0.2">
      <c r="C592" s="72"/>
      <c r="D592" s="65"/>
      <c r="E592" s="65"/>
      <c r="F592" s="65"/>
      <c r="G592" s="65"/>
      <c r="H592" s="65"/>
      <c r="I592" s="65"/>
      <c r="J592" s="65"/>
      <c r="K592" s="65"/>
      <c r="L592" s="65"/>
      <c r="M592" s="65"/>
      <c r="N592" s="65"/>
      <c r="O592" s="65"/>
      <c r="P592" s="65"/>
      <c r="Q592" s="65"/>
      <c r="R592" s="65"/>
      <c r="S592" s="65"/>
      <c r="T592" s="65"/>
      <c r="U592" s="65"/>
    </row>
    <row r="593" spans="3:21" ht="15.75" customHeight="1" x14ac:dyDescent="0.2">
      <c r="C593" s="72"/>
      <c r="D593" s="65"/>
      <c r="E593" s="65"/>
      <c r="F593" s="65"/>
      <c r="G593" s="65"/>
      <c r="H593" s="65"/>
      <c r="I593" s="65"/>
      <c r="J593" s="65"/>
      <c r="K593" s="65"/>
      <c r="L593" s="65"/>
      <c r="M593" s="65"/>
      <c r="N593" s="65"/>
      <c r="O593" s="65"/>
      <c r="P593" s="65"/>
      <c r="Q593" s="65"/>
      <c r="R593" s="65"/>
      <c r="S593" s="65"/>
      <c r="T593" s="65"/>
      <c r="U593" s="65"/>
    </row>
    <row r="594" spans="3:21" ht="15.75" customHeight="1" x14ac:dyDescent="0.2">
      <c r="C594" s="72"/>
      <c r="D594" s="65"/>
      <c r="E594" s="65"/>
      <c r="F594" s="65"/>
      <c r="G594" s="65"/>
      <c r="H594" s="65"/>
      <c r="I594" s="65"/>
      <c r="J594" s="65"/>
      <c r="K594" s="65"/>
      <c r="L594" s="65"/>
      <c r="M594" s="65"/>
      <c r="N594" s="65"/>
      <c r="O594" s="65"/>
      <c r="P594" s="65"/>
      <c r="Q594" s="65"/>
      <c r="R594" s="65"/>
      <c r="S594" s="65"/>
      <c r="T594" s="65"/>
      <c r="U594" s="65"/>
    </row>
    <row r="595" spans="3:21" ht="15.75" customHeight="1" x14ac:dyDescent="0.2">
      <c r="C595" s="72"/>
      <c r="D595" s="65"/>
      <c r="E595" s="65"/>
      <c r="F595" s="65"/>
      <c r="G595" s="65"/>
      <c r="H595" s="65"/>
      <c r="I595" s="65"/>
      <c r="J595" s="65"/>
      <c r="K595" s="65"/>
      <c r="L595" s="65"/>
      <c r="M595" s="65"/>
      <c r="N595" s="65"/>
      <c r="O595" s="65"/>
      <c r="P595" s="65"/>
      <c r="Q595" s="65"/>
      <c r="R595" s="65"/>
      <c r="S595" s="65"/>
      <c r="T595" s="65"/>
      <c r="U595" s="65"/>
    </row>
    <row r="596" spans="3:21" ht="15.75" customHeight="1" x14ac:dyDescent="0.2">
      <c r="C596" s="72"/>
      <c r="D596" s="65"/>
      <c r="E596" s="65"/>
      <c r="F596" s="65"/>
      <c r="G596" s="65"/>
      <c r="H596" s="65"/>
      <c r="I596" s="65"/>
      <c r="J596" s="65"/>
      <c r="K596" s="65"/>
      <c r="L596" s="65"/>
      <c r="M596" s="65"/>
      <c r="N596" s="65"/>
      <c r="O596" s="65"/>
      <c r="P596" s="65"/>
      <c r="Q596" s="65"/>
      <c r="R596" s="65"/>
      <c r="S596" s="65"/>
      <c r="T596" s="65"/>
      <c r="U596" s="65"/>
    </row>
    <row r="597" spans="3:21" ht="15.75" customHeight="1" x14ac:dyDescent="0.2">
      <c r="C597" s="72"/>
      <c r="D597" s="65"/>
      <c r="E597" s="65"/>
      <c r="F597" s="65"/>
      <c r="G597" s="65"/>
      <c r="H597" s="65"/>
      <c r="I597" s="65"/>
      <c r="J597" s="65"/>
      <c r="K597" s="65"/>
      <c r="L597" s="65"/>
      <c r="M597" s="65"/>
      <c r="N597" s="65"/>
      <c r="O597" s="65"/>
      <c r="P597" s="65"/>
      <c r="Q597" s="65"/>
      <c r="R597" s="65"/>
      <c r="S597" s="65"/>
      <c r="T597" s="65"/>
      <c r="U597" s="65"/>
    </row>
    <row r="598" spans="3:21" ht="15.75" customHeight="1" x14ac:dyDescent="0.2">
      <c r="C598" s="72"/>
      <c r="D598" s="65"/>
      <c r="E598" s="65"/>
      <c r="F598" s="65"/>
      <c r="G598" s="65"/>
      <c r="H598" s="65"/>
      <c r="I598" s="65"/>
      <c r="J598" s="65"/>
      <c r="K598" s="65"/>
      <c r="L598" s="65"/>
      <c r="M598" s="65"/>
      <c r="N598" s="65"/>
      <c r="O598" s="65"/>
      <c r="P598" s="65"/>
      <c r="Q598" s="65"/>
      <c r="R598" s="65"/>
      <c r="S598" s="65"/>
      <c r="T598" s="65"/>
      <c r="U598" s="65"/>
    </row>
    <row r="599" spans="3:21" ht="15.75" customHeight="1" x14ac:dyDescent="0.2">
      <c r="C599" s="72"/>
      <c r="D599" s="65"/>
      <c r="E599" s="65"/>
      <c r="F599" s="65"/>
      <c r="G599" s="65"/>
      <c r="H599" s="65"/>
      <c r="I599" s="65"/>
      <c r="J599" s="65"/>
      <c r="K599" s="65"/>
      <c r="L599" s="65"/>
      <c r="M599" s="65"/>
      <c r="N599" s="65"/>
      <c r="O599" s="65"/>
      <c r="P599" s="65"/>
      <c r="Q599" s="65"/>
      <c r="R599" s="65"/>
      <c r="S599" s="65"/>
      <c r="T599" s="65"/>
      <c r="U599" s="65"/>
    </row>
    <row r="600" spans="3:21" ht="15.75" customHeight="1" x14ac:dyDescent="0.2">
      <c r="C600" s="72"/>
      <c r="D600" s="65"/>
      <c r="E600" s="65"/>
      <c r="F600" s="65"/>
      <c r="G600" s="65"/>
      <c r="H600" s="65"/>
      <c r="I600" s="65"/>
      <c r="J600" s="65"/>
      <c r="K600" s="65"/>
      <c r="L600" s="65"/>
      <c r="M600" s="65"/>
      <c r="N600" s="65"/>
      <c r="O600" s="65"/>
      <c r="P600" s="65"/>
      <c r="Q600" s="65"/>
      <c r="R600" s="65"/>
      <c r="S600" s="65"/>
      <c r="T600" s="65"/>
      <c r="U600" s="65"/>
    </row>
    <row r="601" spans="3:21" ht="15.75" customHeight="1" x14ac:dyDescent="0.2">
      <c r="C601" s="72"/>
      <c r="D601" s="65"/>
      <c r="E601" s="65"/>
      <c r="F601" s="65"/>
      <c r="G601" s="65"/>
      <c r="H601" s="65"/>
      <c r="I601" s="65"/>
      <c r="J601" s="65"/>
      <c r="K601" s="65"/>
      <c r="L601" s="65"/>
      <c r="M601" s="65"/>
      <c r="N601" s="65"/>
      <c r="O601" s="65"/>
      <c r="P601" s="65"/>
      <c r="Q601" s="65"/>
      <c r="R601" s="65"/>
      <c r="S601" s="65"/>
      <c r="T601" s="65"/>
      <c r="U601" s="65"/>
    </row>
    <row r="602" spans="3:21" ht="15.75" customHeight="1" x14ac:dyDescent="0.2">
      <c r="C602" s="72"/>
      <c r="D602" s="65"/>
      <c r="E602" s="65"/>
      <c r="F602" s="65"/>
      <c r="G602" s="65"/>
      <c r="H602" s="65"/>
      <c r="I602" s="65"/>
      <c r="J602" s="65"/>
      <c r="K602" s="65"/>
      <c r="L602" s="65"/>
      <c r="M602" s="65"/>
      <c r="N602" s="65"/>
      <c r="O602" s="65"/>
      <c r="P602" s="65"/>
      <c r="Q602" s="65"/>
      <c r="R602" s="65"/>
      <c r="S602" s="65"/>
      <c r="T602" s="65"/>
      <c r="U602" s="65"/>
    </row>
    <row r="603" spans="3:21" ht="15.75" customHeight="1" x14ac:dyDescent="0.2">
      <c r="C603" s="72"/>
      <c r="D603" s="65"/>
      <c r="E603" s="65"/>
      <c r="F603" s="65"/>
      <c r="G603" s="65"/>
      <c r="H603" s="65"/>
      <c r="I603" s="65"/>
      <c r="J603" s="65"/>
      <c r="K603" s="65"/>
      <c r="L603" s="65"/>
      <c r="M603" s="65"/>
      <c r="N603" s="65"/>
      <c r="O603" s="65"/>
      <c r="P603" s="65"/>
      <c r="Q603" s="65"/>
      <c r="R603" s="65"/>
      <c r="S603" s="65"/>
      <c r="T603" s="65"/>
      <c r="U603" s="65"/>
    </row>
    <row r="604" spans="3:21" ht="15.75" customHeight="1" x14ac:dyDescent="0.2">
      <c r="C604" s="72"/>
      <c r="D604" s="65"/>
      <c r="E604" s="65"/>
      <c r="F604" s="65"/>
      <c r="G604" s="65"/>
      <c r="H604" s="65"/>
      <c r="I604" s="65"/>
      <c r="J604" s="65"/>
      <c r="K604" s="65"/>
      <c r="L604" s="65"/>
      <c r="M604" s="65"/>
      <c r="N604" s="65"/>
      <c r="O604" s="65"/>
      <c r="P604" s="65"/>
      <c r="Q604" s="65"/>
      <c r="R604" s="65"/>
      <c r="S604" s="65"/>
      <c r="T604" s="65"/>
      <c r="U604" s="65"/>
    </row>
    <row r="605" spans="3:21" ht="15.75" customHeight="1" x14ac:dyDescent="0.2">
      <c r="C605" s="72"/>
      <c r="D605" s="65"/>
      <c r="E605" s="65"/>
      <c r="F605" s="65"/>
      <c r="G605" s="65"/>
      <c r="H605" s="65"/>
      <c r="I605" s="65"/>
      <c r="J605" s="65"/>
      <c r="K605" s="65"/>
      <c r="L605" s="65"/>
      <c r="M605" s="65"/>
      <c r="N605" s="65"/>
      <c r="O605" s="65"/>
      <c r="P605" s="65"/>
      <c r="Q605" s="65"/>
      <c r="R605" s="65"/>
      <c r="S605" s="65"/>
      <c r="T605" s="65"/>
      <c r="U605" s="65"/>
    </row>
    <row r="606" spans="3:21" ht="15.75" customHeight="1" x14ac:dyDescent="0.2">
      <c r="C606" s="72"/>
      <c r="D606" s="65"/>
      <c r="E606" s="65"/>
      <c r="F606" s="65"/>
      <c r="G606" s="65"/>
      <c r="H606" s="65"/>
      <c r="I606" s="65"/>
      <c r="J606" s="65"/>
      <c r="K606" s="65"/>
      <c r="L606" s="65"/>
      <c r="M606" s="65"/>
      <c r="N606" s="65"/>
      <c r="O606" s="65"/>
      <c r="P606" s="65"/>
      <c r="Q606" s="65"/>
      <c r="R606" s="65"/>
      <c r="S606" s="65"/>
      <c r="T606" s="65"/>
      <c r="U606" s="65"/>
    </row>
    <row r="607" spans="3:21" ht="15.75" customHeight="1" x14ac:dyDescent="0.2">
      <c r="C607" s="72"/>
      <c r="D607" s="65"/>
      <c r="E607" s="65"/>
      <c r="F607" s="65"/>
      <c r="G607" s="65"/>
      <c r="H607" s="65"/>
      <c r="I607" s="65"/>
      <c r="J607" s="65"/>
      <c r="K607" s="65"/>
      <c r="L607" s="65"/>
      <c r="M607" s="65"/>
      <c r="N607" s="65"/>
      <c r="O607" s="65"/>
      <c r="P607" s="65"/>
      <c r="Q607" s="65"/>
      <c r="R607" s="65"/>
      <c r="S607" s="65"/>
      <c r="T607" s="65"/>
      <c r="U607" s="65"/>
    </row>
    <row r="608" spans="3:21" ht="15.75" customHeight="1" x14ac:dyDescent="0.2">
      <c r="C608" s="72"/>
      <c r="D608" s="65"/>
      <c r="E608" s="65"/>
      <c r="F608" s="65"/>
      <c r="G608" s="65"/>
      <c r="H608" s="65"/>
      <c r="I608" s="65"/>
      <c r="J608" s="65"/>
      <c r="K608" s="65"/>
      <c r="L608" s="65"/>
      <c r="M608" s="65"/>
      <c r="N608" s="65"/>
      <c r="O608" s="65"/>
      <c r="P608" s="65"/>
      <c r="Q608" s="65"/>
      <c r="R608" s="65"/>
      <c r="S608" s="65"/>
      <c r="T608" s="65"/>
      <c r="U608" s="65"/>
    </row>
    <row r="609" spans="3:21" ht="15.75" customHeight="1" x14ac:dyDescent="0.2">
      <c r="C609" s="72"/>
      <c r="D609" s="65"/>
      <c r="E609" s="65"/>
      <c r="F609" s="65"/>
      <c r="G609" s="65"/>
      <c r="H609" s="65"/>
      <c r="I609" s="65"/>
      <c r="J609" s="65"/>
      <c r="K609" s="65"/>
      <c r="L609" s="65"/>
      <c r="M609" s="65"/>
      <c r="N609" s="65"/>
      <c r="O609" s="65"/>
      <c r="P609" s="65"/>
      <c r="Q609" s="65"/>
      <c r="R609" s="65"/>
      <c r="S609" s="65"/>
      <c r="T609" s="65"/>
      <c r="U609" s="65"/>
    </row>
    <row r="610" spans="3:21" ht="15.75" customHeight="1" x14ac:dyDescent="0.2">
      <c r="C610" s="72"/>
      <c r="D610" s="65"/>
      <c r="E610" s="65"/>
      <c r="F610" s="65"/>
      <c r="G610" s="65"/>
      <c r="H610" s="65"/>
      <c r="I610" s="65"/>
      <c r="J610" s="65"/>
      <c r="K610" s="65"/>
      <c r="L610" s="65"/>
      <c r="M610" s="65"/>
      <c r="N610" s="65"/>
      <c r="O610" s="65"/>
      <c r="P610" s="65"/>
      <c r="Q610" s="65"/>
      <c r="R610" s="65"/>
      <c r="S610" s="65"/>
      <c r="T610" s="65"/>
      <c r="U610" s="65"/>
    </row>
    <row r="611" spans="3:21" ht="15.75" customHeight="1" x14ac:dyDescent="0.2">
      <c r="C611" s="72"/>
      <c r="D611" s="65"/>
      <c r="E611" s="65"/>
      <c r="F611" s="65"/>
      <c r="G611" s="65"/>
      <c r="H611" s="65"/>
      <c r="I611" s="65"/>
      <c r="J611" s="65"/>
      <c r="K611" s="65"/>
      <c r="L611" s="65"/>
      <c r="M611" s="65"/>
      <c r="N611" s="65"/>
      <c r="O611" s="65"/>
      <c r="P611" s="65"/>
      <c r="Q611" s="65"/>
      <c r="R611" s="65"/>
      <c r="S611" s="65"/>
      <c r="T611" s="65"/>
      <c r="U611" s="65"/>
    </row>
    <row r="612" spans="3:21" ht="15.75" customHeight="1" x14ac:dyDescent="0.2">
      <c r="C612" s="72"/>
      <c r="D612" s="65"/>
      <c r="E612" s="65"/>
      <c r="F612" s="65"/>
      <c r="G612" s="65"/>
      <c r="H612" s="65"/>
      <c r="I612" s="65"/>
      <c r="J612" s="65"/>
      <c r="K612" s="65"/>
      <c r="L612" s="65"/>
      <c r="M612" s="65"/>
      <c r="N612" s="65"/>
      <c r="O612" s="65"/>
      <c r="P612" s="65"/>
      <c r="Q612" s="65"/>
      <c r="R612" s="65"/>
      <c r="S612" s="65"/>
      <c r="T612" s="65"/>
      <c r="U612" s="65"/>
    </row>
    <row r="613" spans="3:21" ht="15.75" customHeight="1" x14ac:dyDescent="0.2">
      <c r="C613" s="72"/>
      <c r="D613" s="65"/>
      <c r="E613" s="65"/>
      <c r="F613" s="65"/>
      <c r="G613" s="65"/>
      <c r="H613" s="65"/>
      <c r="I613" s="65"/>
      <c r="J613" s="65"/>
      <c r="K613" s="65"/>
      <c r="L613" s="65"/>
      <c r="M613" s="65"/>
      <c r="N613" s="65"/>
      <c r="O613" s="65"/>
      <c r="P613" s="65"/>
      <c r="Q613" s="65"/>
      <c r="R613" s="65"/>
      <c r="S613" s="65"/>
      <c r="T613" s="65"/>
      <c r="U613" s="65"/>
    </row>
    <row r="614" spans="3:21" ht="15.75" customHeight="1" x14ac:dyDescent="0.2">
      <c r="C614" s="72"/>
      <c r="D614" s="65"/>
      <c r="E614" s="65"/>
      <c r="F614" s="65"/>
      <c r="G614" s="65"/>
      <c r="H614" s="65"/>
      <c r="I614" s="65"/>
      <c r="J614" s="65"/>
      <c r="K614" s="65"/>
      <c r="L614" s="65"/>
      <c r="M614" s="65"/>
      <c r="N614" s="65"/>
      <c r="O614" s="65"/>
      <c r="P614" s="65"/>
      <c r="Q614" s="65"/>
      <c r="R614" s="65"/>
      <c r="S614" s="65"/>
      <c r="T614" s="65"/>
      <c r="U614" s="65"/>
    </row>
    <row r="615" spans="3:21" ht="15.75" customHeight="1" x14ac:dyDescent="0.2">
      <c r="C615" s="72"/>
      <c r="D615" s="65"/>
      <c r="E615" s="65"/>
      <c r="F615" s="65"/>
      <c r="G615" s="65"/>
      <c r="H615" s="65"/>
      <c r="I615" s="65"/>
      <c r="J615" s="65"/>
      <c r="K615" s="65"/>
      <c r="L615" s="65"/>
      <c r="M615" s="65"/>
      <c r="N615" s="65"/>
      <c r="O615" s="65"/>
      <c r="P615" s="65"/>
      <c r="Q615" s="65"/>
      <c r="R615" s="65"/>
      <c r="S615" s="65"/>
      <c r="T615" s="65"/>
      <c r="U615" s="65"/>
    </row>
    <row r="616" spans="3:21" ht="15.75" customHeight="1" x14ac:dyDescent="0.2">
      <c r="C616" s="72"/>
      <c r="D616" s="65"/>
      <c r="E616" s="65"/>
      <c r="F616" s="65"/>
      <c r="G616" s="65"/>
      <c r="H616" s="65"/>
      <c r="I616" s="65"/>
      <c r="J616" s="65"/>
      <c r="K616" s="65"/>
      <c r="L616" s="65"/>
      <c r="M616" s="65"/>
      <c r="N616" s="65"/>
      <c r="O616" s="65"/>
      <c r="P616" s="65"/>
      <c r="Q616" s="65"/>
      <c r="R616" s="65"/>
      <c r="S616" s="65"/>
      <c r="T616" s="65"/>
      <c r="U616" s="65"/>
    </row>
    <row r="617" spans="3:21" ht="15.75" customHeight="1" x14ac:dyDescent="0.2">
      <c r="C617" s="72"/>
      <c r="D617" s="65"/>
      <c r="E617" s="65"/>
      <c r="F617" s="65"/>
      <c r="G617" s="65"/>
      <c r="H617" s="65"/>
      <c r="I617" s="65"/>
      <c r="J617" s="65"/>
      <c r="K617" s="65"/>
      <c r="L617" s="65"/>
      <c r="M617" s="65"/>
      <c r="N617" s="65"/>
      <c r="O617" s="65"/>
      <c r="P617" s="65"/>
      <c r="Q617" s="65"/>
      <c r="R617" s="65"/>
      <c r="S617" s="65"/>
      <c r="T617" s="65"/>
      <c r="U617" s="65"/>
    </row>
    <row r="618" spans="3:21" ht="15.75" customHeight="1" x14ac:dyDescent="0.2">
      <c r="C618" s="72"/>
      <c r="D618" s="65"/>
      <c r="E618" s="65"/>
      <c r="F618" s="65"/>
      <c r="G618" s="65"/>
      <c r="H618" s="65"/>
      <c r="I618" s="65"/>
      <c r="J618" s="65"/>
      <c r="K618" s="65"/>
      <c r="L618" s="65"/>
      <c r="M618" s="65"/>
      <c r="N618" s="65"/>
      <c r="O618" s="65"/>
      <c r="P618" s="65"/>
      <c r="Q618" s="65"/>
      <c r="R618" s="65"/>
      <c r="S618" s="65"/>
      <c r="T618" s="65"/>
      <c r="U618" s="65"/>
    </row>
    <row r="619" spans="3:21" ht="15.75" customHeight="1" x14ac:dyDescent="0.2">
      <c r="C619" s="72"/>
      <c r="D619" s="65"/>
      <c r="E619" s="65"/>
      <c r="F619" s="65"/>
      <c r="G619" s="65"/>
      <c r="H619" s="65"/>
      <c r="I619" s="65"/>
      <c r="J619" s="65"/>
      <c r="K619" s="65"/>
      <c r="L619" s="65"/>
      <c r="M619" s="65"/>
      <c r="N619" s="65"/>
      <c r="O619" s="65"/>
      <c r="P619" s="65"/>
      <c r="Q619" s="65"/>
      <c r="R619" s="65"/>
      <c r="S619" s="65"/>
      <c r="T619" s="65"/>
      <c r="U619" s="65"/>
    </row>
    <row r="620" spans="3:21" ht="15.75" customHeight="1" x14ac:dyDescent="0.2">
      <c r="C620" s="72"/>
      <c r="D620" s="65"/>
      <c r="E620" s="65"/>
      <c r="F620" s="65"/>
      <c r="G620" s="65"/>
      <c r="H620" s="65"/>
      <c r="I620" s="65"/>
      <c r="J620" s="65"/>
      <c r="K620" s="65"/>
      <c r="L620" s="65"/>
      <c r="M620" s="65"/>
      <c r="N620" s="65"/>
      <c r="O620" s="65"/>
      <c r="P620" s="65"/>
      <c r="Q620" s="65"/>
      <c r="R620" s="65"/>
      <c r="S620" s="65"/>
      <c r="T620" s="65"/>
      <c r="U620" s="65"/>
    </row>
    <row r="621" spans="3:21" ht="15.75" customHeight="1" x14ac:dyDescent="0.2">
      <c r="C621" s="72"/>
      <c r="D621" s="65"/>
      <c r="E621" s="65"/>
      <c r="F621" s="65"/>
      <c r="G621" s="65"/>
      <c r="H621" s="65"/>
      <c r="I621" s="65"/>
      <c r="J621" s="65"/>
      <c r="K621" s="65"/>
      <c r="L621" s="65"/>
      <c r="M621" s="65"/>
      <c r="N621" s="65"/>
      <c r="O621" s="65"/>
      <c r="P621" s="65"/>
      <c r="Q621" s="65"/>
      <c r="R621" s="65"/>
      <c r="S621" s="65"/>
      <c r="T621" s="65"/>
      <c r="U621" s="65"/>
    </row>
    <row r="622" spans="3:21" ht="15.75" customHeight="1" x14ac:dyDescent="0.2">
      <c r="C622" s="72"/>
      <c r="D622" s="65"/>
      <c r="E622" s="65"/>
      <c r="F622" s="65"/>
      <c r="G622" s="65"/>
      <c r="H622" s="65"/>
      <c r="I622" s="65"/>
      <c r="J622" s="65"/>
      <c r="K622" s="65"/>
      <c r="L622" s="65"/>
      <c r="M622" s="65"/>
      <c r="N622" s="65"/>
      <c r="O622" s="65"/>
      <c r="P622" s="65"/>
      <c r="Q622" s="65"/>
      <c r="R622" s="65"/>
      <c r="S622" s="65"/>
      <c r="T622" s="65"/>
      <c r="U622" s="65"/>
    </row>
    <row r="623" spans="3:21" ht="15.75" customHeight="1" x14ac:dyDescent="0.2">
      <c r="C623" s="72"/>
      <c r="D623" s="65"/>
      <c r="E623" s="65"/>
      <c r="F623" s="65"/>
      <c r="G623" s="65"/>
      <c r="H623" s="65"/>
      <c r="I623" s="65"/>
      <c r="J623" s="65"/>
      <c r="K623" s="65"/>
      <c r="L623" s="65"/>
      <c r="M623" s="65"/>
      <c r="N623" s="65"/>
      <c r="O623" s="65"/>
      <c r="P623" s="65"/>
      <c r="Q623" s="65"/>
      <c r="R623" s="65"/>
      <c r="S623" s="65"/>
      <c r="T623" s="65"/>
      <c r="U623" s="65"/>
    </row>
    <row r="624" spans="3:21" ht="15.75" customHeight="1" x14ac:dyDescent="0.2">
      <c r="C624" s="72"/>
      <c r="D624" s="65"/>
      <c r="E624" s="65"/>
      <c r="F624" s="65"/>
      <c r="G624" s="65"/>
      <c r="H624" s="65"/>
      <c r="I624" s="65"/>
      <c r="J624" s="65"/>
      <c r="K624" s="65"/>
      <c r="L624" s="65"/>
      <c r="M624" s="65"/>
      <c r="N624" s="65"/>
      <c r="O624" s="65"/>
      <c r="P624" s="65"/>
      <c r="Q624" s="65"/>
      <c r="R624" s="65"/>
      <c r="S624" s="65"/>
      <c r="T624" s="65"/>
      <c r="U624" s="65"/>
    </row>
    <row r="625" spans="3:21" ht="15.75" customHeight="1" x14ac:dyDescent="0.2">
      <c r="C625" s="72"/>
      <c r="D625" s="65"/>
      <c r="E625" s="65"/>
      <c r="F625" s="65"/>
      <c r="G625" s="65"/>
      <c r="H625" s="65"/>
      <c r="I625" s="65"/>
      <c r="J625" s="65"/>
      <c r="K625" s="65"/>
      <c r="L625" s="65"/>
      <c r="M625" s="65"/>
      <c r="N625" s="65"/>
      <c r="O625" s="65"/>
      <c r="P625" s="65"/>
      <c r="Q625" s="65"/>
      <c r="R625" s="65"/>
      <c r="S625" s="65"/>
      <c r="T625" s="65"/>
      <c r="U625" s="65"/>
    </row>
    <row r="626" spans="3:21" ht="15.75" customHeight="1" x14ac:dyDescent="0.2">
      <c r="C626" s="72"/>
      <c r="D626" s="65"/>
      <c r="E626" s="65"/>
      <c r="F626" s="65"/>
      <c r="G626" s="65"/>
      <c r="H626" s="65"/>
      <c r="I626" s="65"/>
      <c r="J626" s="65"/>
      <c r="K626" s="65"/>
      <c r="L626" s="65"/>
      <c r="M626" s="65"/>
      <c r="N626" s="65"/>
      <c r="O626" s="65"/>
      <c r="P626" s="65"/>
      <c r="Q626" s="65"/>
      <c r="R626" s="65"/>
      <c r="S626" s="65"/>
      <c r="T626" s="65"/>
      <c r="U626" s="65"/>
    </row>
    <row r="627" spans="3:21" ht="15.75" customHeight="1" x14ac:dyDescent="0.2">
      <c r="C627" s="72"/>
      <c r="D627" s="65"/>
      <c r="E627" s="65"/>
      <c r="F627" s="65"/>
      <c r="G627" s="65"/>
      <c r="H627" s="65"/>
      <c r="I627" s="65"/>
      <c r="J627" s="65"/>
      <c r="K627" s="65"/>
      <c r="L627" s="65"/>
      <c r="M627" s="65"/>
      <c r="N627" s="65"/>
      <c r="O627" s="65"/>
      <c r="P627" s="65"/>
      <c r="Q627" s="65"/>
      <c r="R627" s="65"/>
      <c r="S627" s="65"/>
      <c r="T627" s="65"/>
      <c r="U627" s="65"/>
    </row>
    <row r="628" spans="3:21" ht="15.75" customHeight="1" x14ac:dyDescent="0.2">
      <c r="C628" s="72"/>
      <c r="D628" s="65"/>
      <c r="E628" s="65"/>
      <c r="F628" s="65"/>
      <c r="G628" s="65"/>
      <c r="H628" s="65"/>
      <c r="I628" s="65"/>
      <c r="J628" s="65"/>
      <c r="K628" s="65"/>
      <c r="L628" s="65"/>
      <c r="M628" s="65"/>
      <c r="N628" s="65"/>
      <c r="O628" s="65"/>
      <c r="P628" s="65"/>
      <c r="Q628" s="65"/>
      <c r="R628" s="65"/>
      <c r="S628" s="65"/>
      <c r="T628" s="65"/>
      <c r="U628" s="65"/>
    </row>
    <row r="629" spans="3:21" ht="15.75" customHeight="1" x14ac:dyDescent="0.2">
      <c r="C629" s="72"/>
      <c r="D629" s="65"/>
      <c r="E629" s="65"/>
      <c r="F629" s="65"/>
      <c r="G629" s="65"/>
      <c r="H629" s="65"/>
      <c r="I629" s="65"/>
      <c r="J629" s="65"/>
      <c r="K629" s="65"/>
      <c r="L629" s="65"/>
      <c r="M629" s="65"/>
      <c r="N629" s="65"/>
      <c r="O629" s="65"/>
      <c r="P629" s="65"/>
      <c r="Q629" s="65"/>
      <c r="R629" s="65"/>
      <c r="S629" s="65"/>
      <c r="T629" s="65"/>
      <c r="U629" s="65"/>
    </row>
    <row r="630" spans="3:21" ht="15.75" customHeight="1" x14ac:dyDescent="0.2">
      <c r="C630" s="72"/>
      <c r="D630" s="65"/>
      <c r="E630" s="65"/>
      <c r="F630" s="65"/>
      <c r="G630" s="65"/>
      <c r="H630" s="65"/>
      <c r="I630" s="65"/>
      <c r="J630" s="65"/>
      <c r="K630" s="65"/>
      <c r="L630" s="65"/>
      <c r="M630" s="65"/>
      <c r="N630" s="65"/>
      <c r="O630" s="65"/>
      <c r="P630" s="65"/>
      <c r="Q630" s="65"/>
      <c r="R630" s="65"/>
      <c r="S630" s="65"/>
      <c r="T630" s="65"/>
      <c r="U630" s="65"/>
    </row>
    <row r="631" spans="3:21" ht="15.75" customHeight="1" x14ac:dyDescent="0.2">
      <c r="C631" s="72"/>
      <c r="D631" s="65"/>
      <c r="E631" s="65"/>
      <c r="F631" s="65"/>
      <c r="G631" s="65"/>
      <c r="H631" s="65"/>
      <c r="I631" s="65"/>
      <c r="J631" s="65"/>
      <c r="K631" s="65"/>
      <c r="L631" s="65"/>
      <c r="M631" s="65"/>
      <c r="N631" s="65"/>
      <c r="O631" s="65"/>
      <c r="P631" s="65"/>
      <c r="Q631" s="65"/>
      <c r="R631" s="65"/>
      <c r="S631" s="65"/>
      <c r="T631" s="65"/>
      <c r="U631" s="65"/>
    </row>
    <row r="632" spans="3:21" ht="15.75" customHeight="1" x14ac:dyDescent="0.2">
      <c r="C632" s="72"/>
      <c r="D632" s="65"/>
      <c r="E632" s="65"/>
      <c r="F632" s="65"/>
      <c r="G632" s="65"/>
      <c r="H632" s="65"/>
      <c r="I632" s="65"/>
      <c r="J632" s="65"/>
      <c r="K632" s="65"/>
      <c r="L632" s="65"/>
      <c r="M632" s="65"/>
      <c r="N632" s="65"/>
      <c r="O632" s="65"/>
      <c r="P632" s="65"/>
      <c r="Q632" s="65"/>
      <c r="R632" s="65"/>
      <c r="S632" s="65"/>
      <c r="T632" s="65"/>
      <c r="U632" s="65"/>
    </row>
    <row r="633" spans="3:21" ht="15.75" customHeight="1" x14ac:dyDescent="0.2">
      <c r="C633" s="72"/>
      <c r="D633" s="65"/>
      <c r="E633" s="65"/>
      <c r="F633" s="65"/>
      <c r="G633" s="65"/>
      <c r="H633" s="65"/>
      <c r="I633" s="65"/>
      <c r="J633" s="65"/>
      <c r="K633" s="65"/>
      <c r="L633" s="65"/>
      <c r="M633" s="65"/>
      <c r="N633" s="65"/>
      <c r="O633" s="65"/>
      <c r="P633" s="65"/>
      <c r="Q633" s="65"/>
      <c r="R633" s="65"/>
      <c r="S633" s="65"/>
      <c r="T633" s="65"/>
      <c r="U633" s="65"/>
    </row>
    <row r="634" spans="3:21" ht="15.75" customHeight="1" x14ac:dyDescent="0.2">
      <c r="C634" s="72"/>
      <c r="D634" s="65"/>
      <c r="E634" s="65"/>
      <c r="F634" s="65"/>
      <c r="G634" s="65"/>
      <c r="H634" s="65"/>
      <c r="I634" s="65"/>
      <c r="J634" s="65"/>
      <c r="K634" s="65"/>
      <c r="L634" s="65"/>
      <c r="M634" s="65"/>
      <c r="N634" s="65"/>
      <c r="O634" s="65"/>
      <c r="P634" s="65"/>
      <c r="Q634" s="65"/>
      <c r="R634" s="65"/>
      <c r="S634" s="65"/>
      <c r="T634" s="65"/>
      <c r="U634" s="65"/>
    </row>
    <row r="635" spans="3:21" ht="15.75" customHeight="1" x14ac:dyDescent="0.2">
      <c r="C635" s="72"/>
      <c r="D635" s="65"/>
      <c r="E635" s="65"/>
      <c r="F635" s="65"/>
      <c r="G635" s="65"/>
      <c r="H635" s="65"/>
      <c r="I635" s="65"/>
      <c r="J635" s="65"/>
      <c r="K635" s="65"/>
      <c r="L635" s="65"/>
      <c r="M635" s="65"/>
      <c r="N635" s="65"/>
      <c r="O635" s="65"/>
      <c r="P635" s="65"/>
      <c r="Q635" s="65"/>
      <c r="R635" s="65"/>
      <c r="S635" s="65"/>
      <c r="T635" s="65"/>
      <c r="U635" s="65"/>
    </row>
    <row r="636" spans="3:21" ht="15.75" customHeight="1" x14ac:dyDescent="0.2">
      <c r="C636" s="72"/>
      <c r="D636" s="65"/>
      <c r="E636" s="65"/>
      <c r="F636" s="65"/>
      <c r="G636" s="65"/>
      <c r="H636" s="65"/>
      <c r="I636" s="65"/>
      <c r="J636" s="65"/>
      <c r="K636" s="65"/>
      <c r="L636" s="65"/>
      <c r="M636" s="65"/>
      <c r="N636" s="65"/>
      <c r="O636" s="65"/>
      <c r="P636" s="65"/>
      <c r="Q636" s="65"/>
      <c r="R636" s="65"/>
      <c r="S636" s="65"/>
      <c r="T636" s="65"/>
      <c r="U636" s="65"/>
    </row>
    <row r="637" spans="3:21" ht="15.75" customHeight="1" x14ac:dyDescent="0.2">
      <c r="C637" s="72"/>
      <c r="D637" s="65"/>
      <c r="E637" s="65"/>
      <c r="F637" s="65"/>
      <c r="G637" s="65"/>
      <c r="H637" s="65"/>
      <c r="I637" s="65"/>
      <c r="J637" s="65"/>
      <c r="K637" s="65"/>
      <c r="L637" s="65"/>
      <c r="M637" s="65"/>
      <c r="N637" s="65"/>
      <c r="O637" s="65"/>
      <c r="P637" s="65"/>
      <c r="Q637" s="65"/>
      <c r="R637" s="65"/>
      <c r="S637" s="65"/>
      <c r="T637" s="65"/>
      <c r="U637" s="65"/>
    </row>
    <row r="638" spans="3:21" ht="15.75" customHeight="1" x14ac:dyDescent="0.2">
      <c r="C638" s="72"/>
      <c r="D638" s="65"/>
      <c r="E638" s="65"/>
      <c r="F638" s="65"/>
      <c r="G638" s="65"/>
      <c r="H638" s="65"/>
      <c r="I638" s="65"/>
      <c r="J638" s="65"/>
      <c r="K638" s="65"/>
      <c r="L638" s="65"/>
      <c r="M638" s="65"/>
      <c r="N638" s="65"/>
      <c r="O638" s="65"/>
      <c r="P638" s="65"/>
      <c r="Q638" s="65"/>
      <c r="R638" s="65"/>
      <c r="S638" s="65"/>
      <c r="T638" s="65"/>
      <c r="U638" s="65"/>
    </row>
    <row r="639" spans="3:21" ht="15.75" customHeight="1" x14ac:dyDescent="0.2">
      <c r="C639" s="72"/>
      <c r="D639" s="65"/>
      <c r="E639" s="65"/>
      <c r="F639" s="65"/>
      <c r="G639" s="65"/>
      <c r="H639" s="65"/>
      <c r="I639" s="65"/>
      <c r="J639" s="65"/>
      <c r="K639" s="65"/>
      <c r="L639" s="65"/>
      <c r="M639" s="65"/>
      <c r="N639" s="65"/>
      <c r="O639" s="65"/>
      <c r="P639" s="65"/>
      <c r="Q639" s="65"/>
      <c r="R639" s="65"/>
      <c r="S639" s="65"/>
      <c r="T639" s="65"/>
      <c r="U639" s="65"/>
    </row>
    <row r="640" spans="3:21" ht="15.75" customHeight="1" x14ac:dyDescent="0.2">
      <c r="C640" s="72"/>
      <c r="D640" s="65"/>
      <c r="E640" s="65"/>
      <c r="F640" s="65"/>
      <c r="G640" s="65"/>
      <c r="H640" s="65"/>
      <c r="I640" s="65"/>
      <c r="J640" s="65"/>
      <c r="K640" s="65"/>
      <c r="L640" s="65"/>
      <c r="M640" s="65"/>
      <c r="N640" s="65"/>
      <c r="O640" s="65"/>
      <c r="P640" s="65"/>
      <c r="Q640" s="65"/>
      <c r="R640" s="65"/>
      <c r="S640" s="65"/>
      <c r="T640" s="65"/>
      <c r="U640" s="65"/>
    </row>
    <row r="641" spans="3:21" ht="15.75" customHeight="1" x14ac:dyDescent="0.2">
      <c r="C641" s="72"/>
      <c r="D641" s="65"/>
      <c r="E641" s="65"/>
      <c r="F641" s="65"/>
      <c r="G641" s="65"/>
      <c r="H641" s="65"/>
      <c r="I641" s="65"/>
      <c r="J641" s="65"/>
      <c r="K641" s="65"/>
      <c r="L641" s="65"/>
      <c r="M641" s="65"/>
      <c r="N641" s="65"/>
      <c r="O641" s="65"/>
      <c r="P641" s="65"/>
      <c r="Q641" s="65"/>
      <c r="R641" s="65"/>
      <c r="S641" s="65"/>
      <c r="T641" s="65"/>
      <c r="U641" s="65"/>
    </row>
    <row r="642" spans="3:21" ht="15.75" customHeight="1" x14ac:dyDescent="0.2">
      <c r="C642" s="72"/>
      <c r="D642" s="65"/>
      <c r="E642" s="65"/>
      <c r="F642" s="65"/>
      <c r="G642" s="65"/>
      <c r="H642" s="65"/>
      <c r="I642" s="65"/>
      <c r="J642" s="65"/>
      <c r="K642" s="65"/>
      <c r="L642" s="65"/>
      <c r="M642" s="65"/>
      <c r="N642" s="65"/>
      <c r="O642" s="65"/>
      <c r="P642" s="65"/>
      <c r="Q642" s="65"/>
      <c r="R642" s="65"/>
      <c r="S642" s="65"/>
      <c r="T642" s="65"/>
      <c r="U642" s="65"/>
    </row>
    <row r="643" spans="3:21" ht="15.75" customHeight="1" x14ac:dyDescent="0.2">
      <c r="C643" s="72"/>
      <c r="D643" s="65"/>
      <c r="E643" s="65"/>
      <c r="F643" s="65"/>
      <c r="G643" s="65"/>
      <c r="H643" s="65"/>
      <c r="I643" s="65"/>
      <c r="J643" s="65"/>
      <c r="K643" s="65"/>
      <c r="L643" s="65"/>
      <c r="M643" s="65"/>
      <c r="N643" s="65"/>
      <c r="O643" s="65"/>
      <c r="P643" s="65"/>
      <c r="Q643" s="65"/>
      <c r="R643" s="65"/>
      <c r="S643" s="65"/>
      <c r="T643" s="65"/>
      <c r="U643" s="65"/>
    </row>
    <row r="644" spans="3:21" ht="15.75" customHeight="1" x14ac:dyDescent="0.2">
      <c r="C644" s="72"/>
      <c r="D644" s="65"/>
      <c r="E644" s="65"/>
      <c r="F644" s="65"/>
      <c r="G644" s="65"/>
      <c r="H644" s="65"/>
      <c r="I644" s="65"/>
      <c r="J644" s="65"/>
      <c r="K644" s="65"/>
      <c r="L644" s="65"/>
      <c r="M644" s="65"/>
      <c r="N644" s="65"/>
      <c r="O644" s="65"/>
      <c r="P644" s="65"/>
      <c r="Q644" s="65"/>
      <c r="R644" s="65"/>
      <c r="S644" s="65"/>
      <c r="T644" s="65"/>
      <c r="U644" s="65"/>
    </row>
    <row r="645" spans="3:21" ht="15.75" customHeight="1" x14ac:dyDescent="0.2">
      <c r="C645" s="72"/>
      <c r="D645" s="65"/>
      <c r="E645" s="65"/>
      <c r="F645" s="65"/>
      <c r="G645" s="65"/>
      <c r="H645" s="65"/>
      <c r="I645" s="65"/>
      <c r="J645" s="65"/>
      <c r="K645" s="65"/>
      <c r="L645" s="65"/>
      <c r="M645" s="65"/>
      <c r="N645" s="65"/>
      <c r="O645" s="65"/>
      <c r="P645" s="65"/>
      <c r="Q645" s="65"/>
      <c r="R645" s="65"/>
      <c r="S645" s="65"/>
      <c r="T645" s="65"/>
      <c r="U645" s="65"/>
    </row>
    <row r="646" spans="3:21" ht="15.75" customHeight="1" x14ac:dyDescent="0.2">
      <c r="C646" s="72"/>
      <c r="D646" s="65"/>
      <c r="E646" s="65"/>
      <c r="F646" s="65"/>
      <c r="G646" s="65"/>
      <c r="H646" s="65"/>
      <c r="I646" s="65"/>
      <c r="J646" s="65"/>
      <c r="K646" s="65"/>
      <c r="L646" s="65"/>
      <c r="M646" s="65"/>
      <c r="N646" s="65"/>
      <c r="O646" s="65"/>
      <c r="P646" s="65"/>
      <c r="Q646" s="65"/>
      <c r="R646" s="65"/>
      <c r="S646" s="65"/>
      <c r="T646" s="65"/>
      <c r="U646" s="65"/>
    </row>
    <row r="647" spans="3:21" ht="15.75" customHeight="1" x14ac:dyDescent="0.2">
      <c r="C647" s="72"/>
      <c r="D647" s="65"/>
      <c r="E647" s="65"/>
      <c r="F647" s="65"/>
      <c r="G647" s="65"/>
      <c r="H647" s="65"/>
      <c r="I647" s="65"/>
      <c r="J647" s="65"/>
      <c r="K647" s="65"/>
      <c r="L647" s="65"/>
      <c r="M647" s="65"/>
      <c r="N647" s="65"/>
      <c r="O647" s="65"/>
      <c r="P647" s="65"/>
      <c r="Q647" s="65"/>
      <c r="R647" s="65"/>
      <c r="S647" s="65"/>
      <c r="T647" s="65"/>
      <c r="U647" s="65"/>
    </row>
    <row r="648" spans="3:21" ht="15.75" customHeight="1" x14ac:dyDescent="0.2">
      <c r="C648" s="72"/>
      <c r="D648" s="65"/>
      <c r="E648" s="65"/>
      <c r="F648" s="65"/>
      <c r="G648" s="65"/>
      <c r="H648" s="65"/>
      <c r="I648" s="65"/>
      <c r="J648" s="65"/>
      <c r="K648" s="65"/>
      <c r="L648" s="65"/>
      <c r="M648" s="65"/>
      <c r="N648" s="65"/>
      <c r="O648" s="65"/>
      <c r="P648" s="65"/>
      <c r="Q648" s="65"/>
      <c r="R648" s="65"/>
      <c r="S648" s="65"/>
      <c r="T648" s="65"/>
      <c r="U648" s="65"/>
    </row>
    <row r="649" spans="3:21" ht="15.75" customHeight="1" x14ac:dyDescent="0.2">
      <c r="C649" s="72"/>
      <c r="D649" s="65"/>
      <c r="E649" s="65"/>
      <c r="F649" s="65"/>
      <c r="G649" s="65"/>
      <c r="H649" s="65"/>
      <c r="I649" s="65"/>
      <c r="J649" s="65"/>
      <c r="K649" s="65"/>
      <c r="L649" s="65"/>
      <c r="M649" s="65"/>
      <c r="N649" s="65"/>
      <c r="O649" s="65"/>
      <c r="P649" s="65"/>
      <c r="Q649" s="65"/>
      <c r="R649" s="65"/>
      <c r="S649" s="65"/>
      <c r="T649" s="65"/>
      <c r="U649" s="65"/>
    </row>
    <row r="650" spans="3:21" ht="15.75" customHeight="1" x14ac:dyDescent="0.2">
      <c r="C650" s="72"/>
      <c r="D650" s="65"/>
      <c r="E650" s="65"/>
      <c r="F650" s="65"/>
      <c r="G650" s="65"/>
      <c r="H650" s="65"/>
      <c r="I650" s="65"/>
      <c r="J650" s="65"/>
      <c r="K650" s="65"/>
      <c r="L650" s="65"/>
      <c r="M650" s="65"/>
      <c r="N650" s="65"/>
      <c r="O650" s="65"/>
      <c r="P650" s="65"/>
      <c r="Q650" s="65"/>
      <c r="R650" s="65"/>
      <c r="S650" s="65"/>
      <c r="T650" s="65"/>
      <c r="U650" s="65"/>
    </row>
    <row r="651" spans="3:21" ht="15.75" customHeight="1" x14ac:dyDescent="0.2">
      <c r="C651" s="72"/>
      <c r="D651" s="65"/>
      <c r="E651" s="65"/>
      <c r="F651" s="65"/>
      <c r="G651" s="65"/>
      <c r="H651" s="65"/>
      <c r="I651" s="65"/>
      <c r="J651" s="65"/>
      <c r="K651" s="65"/>
      <c r="L651" s="65"/>
      <c r="M651" s="65"/>
      <c r="N651" s="65"/>
      <c r="O651" s="65"/>
      <c r="P651" s="65"/>
      <c r="Q651" s="65"/>
      <c r="R651" s="65"/>
      <c r="S651" s="65"/>
      <c r="T651" s="65"/>
      <c r="U651" s="65"/>
    </row>
    <row r="652" spans="3:21" ht="15.75" customHeight="1" x14ac:dyDescent="0.2">
      <c r="C652" s="72"/>
      <c r="D652" s="65"/>
      <c r="E652" s="65"/>
      <c r="F652" s="65"/>
      <c r="G652" s="65"/>
      <c r="H652" s="65"/>
      <c r="I652" s="65"/>
      <c r="J652" s="65"/>
      <c r="K652" s="65"/>
      <c r="L652" s="65"/>
      <c r="M652" s="65"/>
      <c r="N652" s="65"/>
      <c r="O652" s="65"/>
      <c r="P652" s="65"/>
      <c r="Q652" s="65"/>
      <c r="R652" s="65"/>
      <c r="S652" s="65"/>
      <c r="T652" s="65"/>
      <c r="U652" s="65"/>
    </row>
    <row r="653" spans="3:21" ht="15.75" customHeight="1" x14ac:dyDescent="0.2">
      <c r="C653" s="72"/>
      <c r="D653" s="65"/>
      <c r="E653" s="65"/>
      <c r="F653" s="65"/>
      <c r="G653" s="65"/>
      <c r="H653" s="65"/>
      <c r="I653" s="65"/>
      <c r="J653" s="65"/>
      <c r="K653" s="65"/>
      <c r="L653" s="65"/>
      <c r="M653" s="65"/>
      <c r="N653" s="65"/>
      <c r="O653" s="65"/>
      <c r="P653" s="65"/>
      <c r="Q653" s="65"/>
      <c r="R653" s="65"/>
      <c r="S653" s="65"/>
      <c r="T653" s="65"/>
      <c r="U653" s="65"/>
    </row>
    <row r="654" spans="3:21" ht="15.75" customHeight="1" x14ac:dyDescent="0.2">
      <c r="C654" s="72"/>
      <c r="D654" s="65"/>
      <c r="E654" s="65"/>
      <c r="F654" s="65"/>
      <c r="G654" s="65"/>
      <c r="H654" s="65"/>
      <c r="I654" s="65"/>
      <c r="J654" s="65"/>
      <c r="K654" s="65"/>
      <c r="L654" s="65"/>
      <c r="M654" s="65"/>
      <c r="N654" s="65"/>
      <c r="O654" s="65"/>
      <c r="P654" s="65"/>
      <c r="Q654" s="65"/>
      <c r="R654" s="65"/>
      <c r="S654" s="65"/>
      <c r="T654" s="65"/>
      <c r="U654" s="65"/>
    </row>
    <row r="655" spans="3:21" ht="15.75" customHeight="1" x14ac:dyDescent="0.2">
      <c r="C655" s="72"/>
      <c r="D655" s="65"/>
      <c r="E655" s="65"/>
      <c r="F655" s="65"/>
      <c r="G655" s="65"/>
      <c r="H655" s="65"/>
      <c r="I655" s="65"/>
      <c r="J655" s="65"/>
      <c r="K655" s="65"/>
      <c r="L655" s="65"/>
      <c r="M655" s="65"/>
      <c r="N655" s="65"/>
      <c r="O655" s="65"/>
      <c r="P655" s="65"/>
      <c r="Q655" s="65"/>
      <c r="R655" s="65"/>
      <c r="S655" s="65"/>
      <c r="T655" s="65"/>
      <c r="U655" s="65"/>
    </row>
    <row r="656" spans="3:21" ht="15.75" customHeight="1" x14ac:dyDescent="0.2">
      <c r="C656" s="72"/>
      <c r="D656" s="65"/>
      <c r="E656" s="65"/>
      <c r="F656" s="65"/>
      <c r="G656" s="65"/>
      <c r="H656" s="65"/>
      <c r="I656" s="65"/>
      <c r="J656" s="65"/>
      <c r="K656" s="65"/>
      <c r="L656" s="65"/>
      <c r="M656" s="65"/>
      <c r="N656" s="65"/>
      <c r="O656" s="65"/>
      <c r="P656" s="65"/>
      <c r="Q656" s="65"/>
      <c r="R656" s="65"/>
      <c r="S656" s="65"/>
      <c r="T656" s="65"/>
      <c r="U656" s="65"/>
    </row>
    <row r="657" spans="3:21" ht="15.75" customHeight="1" x14ac:dyDescent="0.2">
      <c r="C657" s="72"/>
      <c r="D657" s="65"/>
      <c r="E657" s="65"/>
      <c r="F657" s="65"/>
      <c r="G657" s="65"/>
      <c r="H657" s="65"/>
      <c r="I657" s="65"/>
      <c r="J657" s="65"/>
      <c r="K657" s="65"/>
      <c r="L657" s="65"/>
      <c r="M657" s="65"/>
      <c r="N657" s="65"/>
      <c r="O657" s="65"/>
      <c r="P657" s="65"/>
      <c r="Q657" s="65"/>
      <c r="R657" s="65"/>
      <c r="S657" s="65"/>
      <c r="T657" s="65"/>
      <c r="U657" s="65"/>
    </row>
    <row r="658" spans="3:21" ht="15.75" customHeight="1" x14ac:dyDescent="0.2">
      <c r="C658" s="72"/>
      <c r="D658" s="65"/>
      <c r="E658" s="65"/>
      <c r="F658" s="65"/>
      <c r="G658" s="65"/>
      <c r="H658" s="65"/>
      <c r="I658" s="65"/>
      <c r="J658" s="65"/>
      <c r="K658" s="65"/>
      <c r="L658" s="65"/>
      <c r="M658" s="65"/>
      <c r="N658" s="65"/>
      <c r="O658" s="65"/>
      <c r="P658" s="65"/>
      <c r="Q658" s="65"/>
      <c r="R658" s="65"/>
      <c r="S658" s="65"/>
      <c r="T658" s="65"/>
      <c r="U658" s="65"/>
    </row>
    <row r="659" spans="3:21" ht="15.75" customHeight="1" x14ac:dyDescent="0.2">
      <c r="C659" s="72"/>
      <c r="D659" s="65"/>
      <c r="E659" s="65"/>
      <c r="F659" s="65"/>
      <c r="G659" s="65"/>
      <c r="H659" s="65"/>
      <c r="I659" s="65"/>
      <c r="J659" s="65"/>
      <c r="K659" s="65"/>
      <c r="L659" s="65"/>
      <c r="M659" s="65"/>
      <c r="N659" s="65"/>
      <c r="O659" s="65"/>
      <c r="P659" s="65"/>
      <c r="Q659" s="65"/>
      <c r="R659" s="65"/>
      <c r="S659" s="65"/>
      <c r="T659" s="65"/>
      <c r="U659" s="65"/>
    </row>
    <row r="660" spans="3:21" ht="15.75" customHeight="1" x14ac:dyDescent="0.2">
      <c r="C660" s="72"/>
      <c r="D660" s="65"/>
      <c r="E660" s="65"/>
      <c r="F660" s="65"/>
      <c r="G660" s="65"/>
      <c r="H660" s="65"/>
      <c r="I660" s="65"/>
      <c r="J660" s="65"/>
      <c r="K660" s="65"/>
      <c r="L660" s="65"/>
      <c r="M660" s="65"/>
      <c r="N660" s="65"/>
      <c r="O660" s="65"/>
      <c r="P660" s="65"/>
      <c r="Q660" s="65"/>
      <c r="R660" s="65"/>
      <c r="S660" s="65"/>
      <c r="T660" s="65"/>
      <c r="U660" s="65"/>
    </row>
    <row r="661" spans="3:21" ht="15.75" customHeight="1" x14ac:dyDescent="0.2">
      <c r="C661" s="72"/>
      <c r="D661" s="65"/>
      <c r="E661" s="65"/>
      <c r="F661" s="65"/>
      <c r="G661" s="65"/>
      <c r="H661" s="65"/>
      <c r="I661" s="65"/>
      <c r="J661" s="65"/>
      <c r="K661" s="65"/>
      <c r="L661" s="65"/>
      <c r="M661" s="65"/>
      <c r="N661" s="65"/>
      <c r="O661" s="65"/>
      <c r="P661" s="65"/>
      <c r="Q661" s="65"/>
      <c r="R661" s="65"/>
      <c r="S661" s="65"/>
      <c r="T661" s="65"/>
      <c r="U661" s="65"/>
    </row>
    <row r="662" spans="3:21" ht="15.75" customHeight="1" x14ac:dyDescent="0.2">
      <c r="C662" s="72"/>
      <c r="D662" s="65"/>
      <c r="E662" s="65"/>
      <c r="F662" s="65"/>
      <c r="G662" s="65"/>
      <c r="H662" s="65"/>
      <c r="I662" s="65"/>
      <c r="J662" s="65"/>
      <c r="K662" s="65"/>
      <c r="L662" s="65"/>
      <c r="M662" s="65"/>
      <c r="N662" s="65"/>
      <c r="O662" s="65"/>
      <c r="P662" s="65"/>
      <c r="Q662" s="65"/>
      <c r="R662" s="65"/>
      <c r="S662" s="65"/>
      <c r="T662" s="65"/>
      <c r="U662" s="65"/>
    </row>
    <row r="663" spans="3:21" ht="15.75" customHeight="1" x14ac:dyDescent="0.2">
      <c r="C663" s="72"/>
      <c r="D663" s="65"/>
      <c r="E663" s="65"/>
      <c r="F663" s="65"/>
      <c r="G663" s="65"/>
      <c r="H663" s="65"/>
      <c r="I663" s="65"/>
      <c r="J663" s="65"/>
      <c r="K663" s="65"/>
      <c r="L663" s="65"/>
      <c r="M663" s="65"/>
      <c r="N663" s="65"/>
      <c r="O663" s="65"/>
      <c r="P663" s="65"/>
      <c r="Q663" s="65"/>
      <c r="R663" s="65"/>
      <c r="S663" s="65"/>
      <c r="T663" s="65"/>
      <c r="U663" s="65"/>
    </row>
    <row r="664" spans="3:21" ht="15.75" customHeight="1" x14ac:dyDescent="0.2">
      <c r="C664" s="72"/>
      <c r="D664" s="65"/>
      <c r="E664" s="65"/>
      <c r="F664" s="65"/>
      <c r="G664" s="65"/>
      <c r="H664" s="65"/>
      <c r="I664" s="65"/>
      <c r="J664" s="65"/>
      <c r="K664" s="65"/>
      <c r="L664" s="65"/>
      <c r="M664" s="65"/>
      <c r="N664" s="65"/>
      <c r="O664" s="65"/>
      <c r="P664" s="65"/>
      <c r="Q664" s="65"/>
      <c r="R664" s="65"/>
      <c r="S664" s="65"/>
      <c r="T664" s="65"/>
      <c r="U664" s="65"/>
    </row>
    <row r="665" spans="3:21" ht="15.75" customHeight="1" x14ac:dyDescent="0.2">
      <c r="C665" s="72"/>
      <c r="D665" s="65"/>
      <c r="E665" s="65"/>
      <c r="F665" s="65"/>
      <c r="G665" s="65"/>
      <c r="H665" s="65"/>
      <c r="I665" s="65"/>
      <c r="J665" s="65"/>
      <c r="K665" s="65"/>
      <c r="L665" s="65"/>
      <c r="M665" s="65"/>
      <c r="N665" s="65"/>
      <c r="O665" s="65"/>
      <c r="P665" s="65"/>
      <c r="Q665" s="65"/>
      <c r="R665" s="65"/>
      <c r="S665" s="65"/>
      <c r="T665" s="65"/>
      <c r="U665" s="65"/>
    </row>
    <row r="666" spans="3:21" ht="15.75" customHeight="1" x14ac:dyDescent="0.2">
      <c r="C666" s="72"/>
      <c r="D666" s="65"/>
      <c r="E666" s="65"/>
      <c r="F666" s="65"/>
      <c r="G666" s="65"/>
      <c r="H666" s="65"/>
      <c r="I666" s="65"/>
      <c r="J666" s="65"/>
      <c r="K666" s="65"/>
      <c r="L666" s="65"/>
      <c r="M666" s="65"/>
      <c r="N666" s="65"/>
      <c r="O666" s="65"/>
      <c r="P666" s="65"/>
      <c r="Q666" s="65"/>
      <c r="R666" s="65"/>
      <c r="S666" s="65"/>
      <c r="T666" s="65"/>
      <c r="U666" s="65"/>
    </row>
    <row r="667" spans="3:21" ht="15.75" customHeight="1" x14ac:dyDescent="0.2">
      <c r="C667" s="72"/>
      <c r="D667" s="65"/>
      <c r="E667" s="65"/>
      <c r="F667" s="65"/>
      <c r="G667" s="65"/>
      <c r="H667" s="65"/>
      <c r="I667" s="65"/>
      <c r="J667" s="65"/>
      <c r="K667" s="65"/>
      <c r="L667" s="65"/>
      <c r="M667" s="65"/>
      <c r="N667" s="65"/>
      <c r="O667" s="65"/>
      <c r="P667" s="65"/>
      <c r="Q667" s="65"/>
      <c r="R667" s="65"/>
      <c r="S667" s="65"/>
      <c r="T667" s="65"/>
      <c r="U667" s="65"/>
    </row>
    <row r="668" spans="3:21" ht="15.75" customHeight="1" x14ac:dyDescent="0.2">
      <c r="C668" s="72"/>
      <c r="D668" s="65"/>
      <c r="E668" s="65"/>
      <c r="F668" s="65"/>
      <c r="G668" s="65"/>
      <c r="H668" s="65"/>
      <c r="I668" s="65"/>
      <c r="J668" s="65"/>
      <c r="K668" s="65"/>
      <c r="L668" s="65"/>
      <c r="M668" s="65"/>
      <c r="N668" s="65"/>
      <c r="O668" s="65"/>
      <c r="P668" s="65"/>
      <c r="Q668" s="65"/>
      <c r="R668" s="65"/>
      <c r="S668" s="65"/>
      <c r="T668" s="65"/>
      <c r="U668" s="65"/>
    </row>
    <row r="669" spans="3:21" ht="15.75" customHeight="1" x14ac:dyDescent="0.2">
      <c r="C669" s="72"/>
      <c r="D669" s="65"/>
      <c r="E669" s="65"/>
      <c r="F669" s="65"/>
      <c r="G669" s="65"/>
      <c r="H669" s="65"/>
      <c r="I669" s="65"/>
      <c r="J669" s="65"/>
      <c r="K669" s="65"/>
      <c r="L669" s="65"/>
      <c r="M669" s="65"/>
      <c r="N669" s="65"/>
      <c r="O669" s="65"/>
      <c r="P669" s="65"/>
      <c r="Q669" s="65"/>
      <c r="R669" s="65"/>
      <c r="S669" s="65"/>
      <c r="T669" s="65"/>
      <c r="U669" s="65"/>
    </row>
    <row r="670" spans="3:21" ht="15.75" customHeight="1" x14ac:dyDescent="0.2">
      <c r="C670" s="72"/>
      <c r="D670" s="65"/>
      <c r="E670" s="65"/>
      <c r="F670" s="65"/>
      <c r="G670" s="65"/>
      <c r="H670" s="65"/>
      <c r="I670" s="65"/>
      <c r="J670" s="65"/>
      <c r="K670" s="65"/>
      <c r="L670" s="65"/>
      <c r="M670" s="65"/>
      <c r="N670" s="65"/>
      <c r="O670" s="65"/>
      <c r="P670" s="65"/>
      <c r="Q670" s="65"/>
      <c r="R670" s="65"/>
      <c r="S670" s="65"/>
      <c r="T670" s="65"/>
      <c r="U670" s="65"/>
    </row>
    <row r="671" spans="3:21" ht="15.75" customHeight="1" x14ac:dyDescent="0.2">
      <c r="C671" s="72"/>
      <c r="D671" s="65"/>
      <c r="E671" s="65"/>
      <c r="F671" s="65"/>
      <c r="G671" s="65"/>
      <c r="H671" s="65"/>
      <c r="I671" s="65"/>
      <c r="J671" s="65"/>
      <c r="K671" s="65"/>
      <c r="L671" s="65"/>
      <c r="M671" s="65"/>
      <c r="N671" s="65"/>
      <c r="O671" s="65"/>
      <c r="P671" s="65"/>
      <c r="Q671" s="65"/>
      <c r="R671" s="65"/>
      <c r="S671" s="65"/>
      <c r="T671" s="65"/>
      <c r="U671" s="65"/>
    </row>
    <row r="672" spans="3:21" ht="15.75" customHeight="1" x14ac:dyDescent="0.2">
      <c r="C672" s="72"/>
      <c r="D672" s="65"/>
      <c r="E672" s="65"/>
      <c r="F672" s="65"/>
      <c r="G672" s="65"/>
      <c r="H672" s="65"/>
      <c r="I672" s="65"/>
      <c r="J672" s="65"/>
      <c r="K672" s="65"/>
      <c r="L672" s="65"/>
      <c r="M672" s="65"/>
      <c r="N672" s="65"/>
      <c r="O672" s="65"/>
      <c r="P672" s="65"/>
      <c r="Q672" s="65"/>
      <c r="R672" s="65"/>
      <c r="S672" s="65"/>
      <c r="T672" s="65"/>
      <c r="U672" s="65"/>
    </row>
    <row r="673" spans="3:21" ht="15.75" customHeight="1" x14ac:dyDescent="0.2">
      <c r="C673" s="72"/>
      <c r="D673" s="65"/>
      <c r="E673" s="65"/>
      <c r="F673" s="65"/>
      <c r="G673" s="65"/>
      <c r="H673" s="65"/>
      <c r="I673" s="65"/>
      <c r="J673" s="65"/>
      <c r="K673" s="65"/>
      <c r="L673" s="65"/>
      <c r="M673" s="65"/>
      <c r="N673" s="65"/>
      <c r="O673" s="65"/>
      <c r="P673" s="65"/>
      <c r="Q673" s="65"/>
      <c r="R673" s="65"/>
      <c r="S673" s="65"/>
      <c r="T673" s="65"/>
      <c r="U673" s="65"/>
    </row>
    <row r="674" spans="3:21" ht="15.75" customHeight="1" x14ac:dyDescent="0.2">
      <c r="C674" s="72"/>
      <c r="D674" s="65"/>
      <c r="E674" s="65"/>
      <c r="F674" s="65"/>
      <c r="G674" s="65"/>
      <c r="H674" s="65"/>
      <c r="I674" s="65"/>
      <c r="J674" s="65"/>
      <c r="K674" s="65"/>
      <c r="L674" s="65"/>
      <c r="M674" s="65"/>
      <c r="N674" s="65"/>
      <c r="O674" s="65"/>
      <c r="P674" s="65"/>
      <c r="Q674" s="65"/>
      <c r="R674" s="65"/>
      <c r="S674" s="65"/>
      <c r="T674" s="65"/>
      <c r="U674" s="65"/>
    </row>
    <row r="675" spans="3:21" ht="15.75" customHeight="1" x14ac:dyDescent="0.2">
      <c r="C675" s="72"/>
      <c r="D675" s="65"/>
      <c r="E675" s="65"/>
      <c r="F675" s="65"/>
      <c r="G675" s="65"/>
      <c r="H675" s="65"/>
      <c r="I675" s="65"/>
      <c r="J675" s="65"/>
      <c r="K675" s="65"/>
      <c r="L675" s="65"/>
      <c r="M675" s="65"/>
      <c r="N675" s="65"/>
      <c r="O675" s="65"/>
      <c r="P675" s="65"/>
      <c r="Q675" s="65"/>
      <c r="R675" s="65"/>
      <c r="S675" s="65"/>
      <c r="T675" s="65"/>
      <c r="U675" s="65"/>
    </row>
    <row r="676" spans="3:21" ht="15.75" customHeight="1" x14ac:dyDescent="0.2">
      <c r="C676" s="72"/>
      <c r="D676" s="65"/>
      <c r="E676" s="65"/>
      <c r="F676" s="65"/>
      <c r="G676" s="65"/>
      <c r="H676" s="65"/>
      <c r="I676" s="65"/>
      <c r="J676" s="65"/>
      <c r="K676" s="65"/>
      <c r="L676" s="65"/>
      <c r="M676" s="65"/>
      <c r="N676" s="65"/>
      <c r="O676" s="65"/>
      <c r="P676" s="65"/>
      <c r="Q676" s="65"/>
      <c r="R676" s="65"/>
      <c r="S676" s="65"/>
      <c r="T676" s="65"/>
      <c r="U676" s="65"/>
    </row>
    <row r="677" spans="3:21" ht="15.75" customHeight="1" x14ac:dyDescent="0.2">
      <c r="C677" s="72"/>
      <c r="D677" s="65"/>
      <c r="E677" s="65"/>
      <c r="F677" s="65"/>
      <c r="G677" s="65"/>
      <c r="H677" s="65"/>
      <c r="I677" s="65"/>
      <c r="J677" s="65"/>
      <c r="K677" s="65"/>
      <c r="L677" s="65"/>
      <c r="M677" s="65"/>
      <c r="N677" s="65"/>
      <c r="O677" s="65"/>
      <c r="P677" s="65"/>
      <c r="Q677" s="65"/>
      <c r="R677" s="65"/>
      <c r="S677" s="65"/>
      <c r="T677" s="65"/>
      <c r="U677" s="65"/>
    </row>
    <row r="678" spans="3:21" ht="15.75" customHeight="1" x14ac:dyDescent="0.2">
      <c r="C678" s="72"/>
      <c r="D678" s="65"/>
      <c r="E678" s="65"/>
      <c r="F678" s="65"/>
      <c r="G678" s="65"/>
      <c r="H678" s="65"/>
      <c r="I678" s="65"/>
      <c r="J678" s="65"/>
      <c r="K678" s="65"/>
      <c r="L678" s="65"/>
      <c r="M678" s="65"/>
      <c r="N678" s="65"/>
      <c r="O678" s="65"/>
      <c r="P678" s="65"/>
      <c r="Q678" s="65"/>
      <c r="R678" s="65"/>
      <c r="S678" s="65"/>
      <c r="T678" s="65"/>
      <c r="U678" s="65"/>
    </row>
    <row r="679" spans="3:21" ht="15.75" customHeight="1" x14ac:dyDescent="0.2">
      <c r="C679" s="72"/>
      <c r="D679" s="65"/>
      <c r="E679" s="65"/>
      <c r="F679" s="65"/>
      <c r="G679" s="65"/>
      <c r="H679" s="65"/>
      <c r="I679" s="65"/>
      <c r="J679" s="65"/>
      <c r="K679" s="65"/>
      <c r="L679" s="65"/>
      <c r="M679" s="65"/>
      <c r="N679" s="65"/>
      <c r="O679" s="65"/>
      <c r="P679" s="65"/>
      <c r="Q679" s="65"/>
      <c r="R679" s="65"/>
      <c r="S679" s="65"/>
      <c r="T679" s="65"/>
      <c r="U679" s="65"/>
    </row>
    <row r="680" spans="3:21" ht="15.75" customHeight="1" x14ac:dyDescent="0.2">
      <c r="C680" s="72"/>
      <c r="D680" s="65"/>
      <c r="E680" s="65"/>
      <c r="F680" s="65"/>
      <c r="G680" s="65"/>
      <c r="H680" s="65"/>
      <c r="I680" s="65"/>
      <c r="J680" s="65"/>
      <c r="K680" s="65"/>
      <c r="L680" s="65"/>
      <c r="M680" s="65"/>
      <c r="N680" s="65"/>
      <c r="O680" s="65"/>
      <c r="P680" s="65"/>
      <c r="Q680" s="65"/>
      <c r="R680" s="65"/>
      <c r="S680" s="65"/>
      <c r="T680" s="65"/>
      <c r="U680" s="65"/>
    </row>
    <row r="681" spans="3:21" ht="15.75" customHeight="1" x14ac:dyDescent="0.2">
      <c r="C681" s="72"/>
      <c r="D681" s="65"/>
      <c r="E681" s="65"/>
      <c r="F681" s="65"/>
      <c r="G681" s="65"/>
      <c r="H681" s="65"/>
      <c r="I681" s="65"/>
      <c r="J681" s="65"/>
      <c r="K681" s="65"/>
      <c r="L681" s="65"/>
      <c r="M681" s="65"/>
      <c r="N681" s="65"/>
      <c r="O681" s="65"/>
      <c r="P681" s="65"/>
      <c r="Q681" s="65"/>
      <c r="R681" s="65"/>
      <c r="S681" s="65"/>
      <c r="T681" s="65"/>
      <c r="U681" s="65"/>
    </row>
    <row r="682" spans="3:21" ht="15.75" customHeight="1" x14ac:dyDescent="0.2">
      <c r="C682" s="72"/>
      <c r="D682" s="65"/>
      <c r="E682" s="65"/>
      <c r="F682" s="65"/>
      <c r="G682" s="65"/>
      <c r="H682" s="65"/>
      <c r="I682" s="65"/>
      <c r="J682" s="65"/>
      <c r="K682" s="65"/>
      <c r="L682" s="65"/>
      <c r="M682" s="65"/>
      <c r="N682" s="65"/>
      <c r="O682" s="65"/>
      <c r="P682" s="65"/>
      <c r="Q682" s="65"/>
      <c r="R682" s="65"/>
      <c r="S682" s="65"/>
      <c r="T682" s="65"/>
      <c r="U682" s="65"/>
    </row>
    <row r="683" spans="3:21" ht="15.75" customHeight="1" x14ac:dyDescent="0.2">
      <c r="C683" s="72"/>
      <c r="D683" s="65"/>
      <c r="E683" s="65"/>
      <c r="F683" s="65"/>
      <c r="G683" s="65"/>
      <c r="H683" s="65"/>
      <c r="I683" s="65"/>
      <c r="J683" s="65"/>
      <c r="K683" s="65"/>
      <c r="L683" s="65"/>
      <c r="M683" s="65"/>
      <c r="N683" s="65"/>
      <c r="O683" s="65"/>
      <c r="P683" s="65"/>
      <c r="Q683" s="65"/>
      <c r="R683" s="65"/>
      <c r="S683" s="65"/>
      <c r="T683" s="65"/>
      <c r="U683" s="65"/>
    </row>
    <row r="684" spans="3:21" ht="15.75" customHeight="1" x14ac:dyDescent="0.2">
      <c r="C684" s="72"/>
      <c r="D684" s="65"/>
      <c r="E684" s="65"/>
      <c r="F684" s="65"/>
      <c r="G684" s="65"/>
      <c r="H684" s="65"/>
      <c r="I684" s="65"/>
      <c r="J684" s="65"/>
      <c r="K684" s="65"/>
      <c r="L684" s="65"/>
      <c r="M684" s="65"/>
      <c r="N684" s="65"/>
      <c r="O684" s="65"/>
      <c r="P684" s="65"/>
      <c r="Q684" s="65"/>
      <c r="R684" s="65"/>
      <c r="S684" s="65"/>
      <c r="T684" s="65"/>
      <c r="U684" s="65"/>
    </row>
    <row r="685" spans="3:21" ht="15.75" customHeight="1" x14ac:dyDescent="0.2">
      <c r="C685" s="72"/>
      <c r="D685" s="65"/>
      <c r="E685" s="65"/>
      <c r="F685" s="65"/>
      <c r="G685" s="65"/>
      <c r="H685" s="65"/>
      <c r="I685" s="65"/>
      <c r="J685" s="65"/>
      <c r="K685" s="65"/>
      <c r="L685" s="65"/>
      <c r="M685" s="65"/>
      <c r="N685" s="65"/>
      <c r="O685" s="65"/>
      <c r="P685" s="65"/>
      <c r="Q685" s="65"/>
      <c r="R685" s="65"/>
      <c r="S685" s="65"/>
      <c r="T685" s="65"/>
      <c r="U685" s="65"/>
    </row>
    <row r="686" spans="3:21" ht="15.75" customHeight="1" x14ac:dyDescent="0.2">
      <c r="C686" s="72"/>
      <c r="D686" s="65"/>
      <c r="E686" s="65"/>
      <c r="F686" s="65"/>
      <c r="G686" s="65"/>
      <c r="H686" s="65"/>
      <c r="I686" s="65"/>
      <c r="J686" s="65"/>
      <c r="K686" s="65"/>
      <c r="L686" s="65"/>
      <c r="M686" s="65"/>
      <c r="N686" s="65"/>
      <c r="O686" s="65"/>
      <c r="P686" s="65"/>
      <c r="Q686" s="65"/>
      <c r="R686" s="65"/>
      <c r="S686" s="65"/>
      <c r="T686" s="65"/>
      <c r="U686" s="65"/>
    </row>
    <row r="687" spans="3:21" ht="15.75" customHeight="1" x14ac:dyDescent="0.2">
      <c r="C687" s="72"/>
      <c r="D687" s="65"/>
      <c r="E687" s="65"/>
      <c r="F687" s="65"/>
      <c r="G687" s="65"/>
      <c r="H687" s="65"/>
      <c r="I687" s="65"/>
      <c r="J687" s="65"/>
      <c r="K687" s="65"/>
      <c r="L687" s="65"/>
      <c r="M687" s="65"/>
      <c r="N687" s="65"/>
      <c r="O687" s="65"/>
      <c r="P687" s="65"/>
      <c r="Q687" s="65"/>
      <c r="R687" s="65"/>
      <c r="S687" s="65"/>
      <c r="T687" s="65"/>
      <c r="U687" s="65"/>
    </row>
    <row r="688" spans="3:21" ht="15.75" customHeight="1" x14ac:dyDescent="0.2">
      <c r="C688" s="72"/>
      <c r="D688" s="65"/>
      <c r="E688" s="65"/>
      <c r="F688" s="65"/>
      <c r="G688" s="65"/>
      <c r="H688" s="65"/>
      <c r="I688" s="65"/>
      <c r="J688" s="65"/>
      <c r="K688" s="65"/>
      <c r="L688" s="65"/>
      <c r="M688" s="65"/>
      <c r="N688" s="65"/>
      <c r="O688" s="65"/>
      <c r="P688" s="65"/>
      <c r="Q688" s="65"/>
      <c r="R688" s="65"/>
      <c r="S688" s="65"/>
      <c r="T688" s="65"/>
      <c r="U688" s="65"/>
    </row>
    <row r="689" spans="3:21" ht="15.75" customHeight="1" x14ac:dyDescent="0.2">
      <c r="C689" s="72"/>
      <c r="D689" s="65"/>
      <c r="E689" s="65"/>
      <c r="F689" s="65"/>
      <c r="G689" s="65"/>
      <c r="H689" s="65"/>
      <c r="I689" s="65"/>
      <c r="J689" s="65"/>
      <c r="K689" s="65"/>
      <c r="L689" s="65"/>
      <c r="M689" s="65"/>
      <c r="N689" s="65"/>
      <c r="O689" s="65"/>
      <c r="P689" s="65"/>
      <c r="Q689" s="65"/>
      <c r="R689" s="65"/>
      <c r="S689" s="65"/>
      <c r="T689" s="65"/>
      <c r="U689" s="65"/>
    </row>
    <row r="690" spans="3:21" ht="15.75" customHeight="1" x14ac:dyDescent="0.2">
      <c r="C690" s="72"/>
      <c r="D690" s="65"/>
      <c r="E690" s="65"/>
      <c r="F690" s="65"/>
      <c r="G690" s="65"/>
      <c r="H690" s="65"/>
      <c r="I690" s="65"/>
      <c r="J690" s="65"/>
      <c r="K690" s="65"/>
      <c r="L690" s="65"/>
      <c r="M690" s="65"/>
      <c r="N690" s="65"/>
      <c r="O690" s="65"/>
      <c r="P690" s="65"/>
      <c r="Q690" s="65"/>
      <c r="R690" s="65"/>
      <c r="S690" s="65"/>
      <c r="T690" s="65"/>
      <c r="U690" s="65"/>
    </row>
    <row r="691" spans="3:21" ht="15.75" customHeight="1" x14ac:dyDescent="0.2">
      <c r="C691" s="72"/>
      <c r="D691" s="65"/>
      <c r="E691" s="65"/>
      <c r="F691" s="65"/>
      <c r="G691" s="65"/>
      <c r="H691" s="65"/>
      <c r="I691" s="65"/>
      <c r="J691" s="65"/>
      <c r="K691" s="65"/>
      <c r="L691" s="65"/>
      <c r="M691" s="65"/>
      <c r="N691" s="65"/>
      <c r="O691" s="65"/>
      <c r="P691" s="65"/>
      <c r="Q691" s="65"/>
      <c r="R691" s="65"/>
      <c r="S691" s="65"/>
      <c r="T691" s="65"/>
      <c r="U691" s="65"/>
    </row>
    <row r="692" spans="3:21" ht="15.75" customHeight="1" x14ac:dyDescent="0.2">
      <c r="C692" s="72"/>
      <c r="D692" s="65"/>
      <c r="E692" s="65"/>
      <c r="F692" s="65"/>
      <c r="G692" s="65"/>
      <c r="H692" s="65"/>
      <c r="I692" s="65"/>
      <c r="J692" s="65"/>
      <c r="K692" s="65"/>
      <c r="L692" s="65"/>
      <c r="M692" s="65"/>
      <c r="N692" s="65"/>
      <c r="O692" s="65"/>
      <c r="P692" s="65"/>
      <c r="Q692" s="65"/>
      <c r="R692" s="65"/>
      <c r="S692" s="65"/>
      <c r="T692" s="65"/>
      <c r="U692" s="65"/>
    </row>
    <row r="693" spans="3:21" ht="15.75" customHeight="1" x14ac:dyDescent="0.2">
      <c r="C693" s="72"/>
      <c r="D693" s="65"/>
      <c r="E693" s="65"/>
      <c r="F693" s="65"/>
      <c r="G693" s="65"/>
      <c r="H693" s="65"/>
      <c r="I693" s="65"/>
      <c r="J693" s="65"/>
      <c r="K693" s="65"/>
      <c r="L693" s="65"/>
      <c r="M693" s="65"/>
      <c r="N693" s="65"/>
      <c r="O693" s="65"/>
      <c r="P693" s="65"/>
      <c r="Q693" s="65"/>
      <c r="R693" s="65"/>
      <c r="S693" s="65"/>
      <c r="T693" s="65"/>
      <c r="U693" s="65"/>
    </row>
    <row r="694" spans="3:21" ht="15.75" customHeight="1" x14ac:dyDescent="0.2">
      <c r="C694" s="72"/>
      <c r="D694" s="65"/>
      <c r="E694" s="65"/>
      <c r="F694" s="65"/>
      <c r="G694" s="65"/>
      <c r="H694" s="65"/>
      <c r="I694" s="65"/>
      <c r="J694" s="65"/>
      <c r="K694" s="65"/>
      <c r="L694" s="65"/>
      <c r="M694" s="65"/>
      <c r="N694" s="65"/>
      <c r="O694" s="65"/>
      <c r="P694" s="65"/>
      <c r="Q694" s="65"/>
      <c r="R694" s="65"/>
      <c r="S694" s="65"/>
      <c r="T694" s="65"/>
      <c r="U694" s="65"/>
    </row>
    <row r="695" spans="3:21" ht="15.75" customHeight="1" x14ac:dyDescent="0.2">
      <c r="C695" s="72"/>
      <c r="D695" s="65"/>
      <c r="E695" s="65"/>
      <c r="F695" s="65"/>
      <c r="G695" s="65"/>
      <c r="H695" s="65"/>
      <c r="I695" s="65"/>
      <c r="J695" s="65"/>
      <c r="K695" s="65"/>
      <c r="L695" s="65"/>
      <c r="M695" s="65"/>
      <c r="N695" s="65"/>
      <c r="O695" s="65"/>
      <c r="P695" s="65"/>
      <c r="Q695" s="65"/>
      <c r="R695" s="65"/>
      <c r="S695" s="65"/>
      <c r="T695" s="65"/>
      <c r="U695" s="65"/>
    </row>
    <row r="696" spans="3:21" ht="15.75" customHeight="1" x14ac:dyDescent="0.2">
      <c r="C696" s="72"/>
      <c r="D696" s="65"/>
      <c r="E696" s="65"/>
      <c r="F696" s="65"/>
      <c r="G696" s="65"/>
      <c r="H696" s="65"/>
      <c r="I696" s="65"/>
      <c r="J696" s="65"/>
      <c r="K696" s="65"/>
      <c r="L696" s="65"/>
      <c r="M696" s="65"/>
      <c r="N696" s="65"/>
      <c r="O696" s="65"/>
      <c r="P696" s="65"/>
      <c r="Q696" s="65"/>
      <c r="R696" s="65"/>
      <c r="S696" s="65"/>
      <c r="T696" s="65"/>
      <c r="U696" s="65"/>
    </row>
    <row r="697" spans="3:21" ht="15.75" customHeight="1" x14ac:dyDescent="0.2">
      <c r="C697" s="72"/>
      <c r="D697" s="65"/>
      <c r="E697" s="65"/>
      <c r="F697" s="65"/>
      <c r="G697" s="65"/>
      <c r="H697" s="65"/>
      <c r="I697" s="65"/>
      <c r="J697" s="65"/>
      <c r="K697" s="65"/>
      <c r="L697" s="65"/>
      <c r="M697" s="65"/>
      <c r="N697" s="65"/>
      <c r="O697" s="65"/>
      <c r="P697" s="65"/>
      <c r="Q697" s="65"/>
      <c r="R697" s="65"/>
      <c r="S697" s="65"/>
      <c r="T697" s="65"/>
      <c r="U697" s="65"/>
    </row>
    <row r="698" spans="3:21" ht="15.75" customHeight="1" x14ac:dyDescent="0.2">
      <c r="C698" s="72"/>
      <c r="D698" s="65"/>
      <c r="E698" s="65"/>
      <c r="F698" s="65"/>
      <c r="G698" s="65"/>
      <c r="H698" s="65"/>
      <c r="I698" s="65"/>
      <c r="J698" s="65"/>
      <c r="K698" s="65"/>
      <c r="L698" s="65"/>
      <c r="M698" s="65"/>
      <c r="N698" s="65"/>
      <c r="O698" s="65"/>
      <c r="P698" s="65"/>
      <c r="Q698" s="65"/>
      <c r="R698" s="65"/>
      <c r="S698" s="65"/>
      <c r="T698" s="65"/>
      <c r="U698" s="65"/>
    </row>
    <row r="699" spans="3:21" ht="15.75" customHeight="1" x14ac:dyDescent="0.2">
      <c r="C699" s="72"/>
      <c r="D699" s="65"/>
      <c r="E699" s="65"/>
      <c r="F699" s="65"/>
      <c r="G699" s="65"/>
      <c r="H699" s="65"/>
      <c r="I699" s="65"/>
      <c r="J699" s="65"/>
      <c r="K699" s="65"/>
      <c r="L699" s="65"/>
      <c r="M699" s="65"/>
      <c r="N699" s="65"/>
      <c r="O699" s="65"/>
      <c r="P699" s="65"/>
      <c r="Q699" s="65"/>
      <c r="R699" s="65"/>
      <c r="S699" s="65"/>
      <c r="T699" s="65"/>
      <c r="U699" s="65"/>
    </row>
    <row r="700" spans="3:21" ht="15.75" customHeight="1" x14ac:dyDescent="0.2">
      <c r="C700" s="72"/>
      <c r="D700" s="65"/>
      <c r="E700" s="65"/>
      <c r="F700" s="65"/>
      <c r="G700" s="65"/>
      <c r="H700" s="65"/>
      <c r="I700" s="65"/>
      <c r="J700" s="65"/>
      <c r="K700" s="65"/>
      <c r="L700" s="65"/>
      <c r="M700" s="65"/>
      <c r="N700" s="65"/>
      <c r="O700" s="65"/>
      <c r="P700" s="65"/>
      <c r="Q700" s="65"/>
      <c r="R700" s="65"/>
      <c r="S700" s="65"/>
      <c r="T700" s="65"/>
      <c r="U700" s="65"/>
    </row>
    <row r="701" spans="3:21" ht="15.75" customHeight="1" x14ac:dyDescent="0.2">
      <c r="C701" s="72"/>
      <c r="D701" s="65"/>
      <c r="E701" s="65"/>
      <c r="F701" s="65"/>
      <c r="G701" s="65"/>
      <c r="H701" s="65"/>
      <c r="I701" s="65"/>
      <c r="J701" s="65"/>
      <c r="K701" s="65"/>
      <c r="L701" s="65"/>
      <c r="M701" s="65"/>
      <c r="N701" s="65"/>
      <c r="O701" s="65"/>
      <c r="P701" s="65"/>
      <c r="Q701" s="65"/>
      <c r="R701" s="65"/>
      <c r="S701" s="65"/>
      <c r="T701" s="65"/>
      <c r="U701" s="65"/>
    </row>
    <row r="702" spans="3:21" ht="15.75" customHeight="1" x14ac:dyDescent="0.2">
      <c r="C702" s="72"/>
      <c r="D702" s="65"/>
      <c r="E702" s="65"/>
      <c r="F702" s="65"/>
      <c r="G702" s="65"/>
      <c r="H702" s="65"/>
      <c r="I702" s="65"/>
      <c r="J702" s="65"/>
      <c r="K702" s="65"/>
      <c r="L702" s="65"/>
      <c r="M702" s="65"/>
      <c r="N702" s="65"/>
      <c r="O702" s="65"/>
      <c r="P702" s="65"/>
      <c r="Q702" s="65"/>
      <c r="R702" s="65"/>
      <c r="S702" s="65"/>
      <c r="T702" s="65"/>
      <c r="U702" s="65"/>
    </row>
    <row r="703" spans="3:21" ht="15.75" customHeight="1" x14ac:dyDescent="0.2">
      <c r="C703" s="72"/>
      <c r="D703" s="65"/>
      <c r="E703" s="65"/>
      <c r="F703" s="65"/>
      <c r="G703" s="65"/>
      <c r="H703" s="65"/>
      <c r="I703" s="65"/>
      <c r="J703" s="65"/>
      <c r="K703" s="65"/>
      <c r="L703" s="65"/>
      <c r="M703" s="65"/>
      <c r="N703" s="65"/>
      <c r="O703" s="65"/>
      <c r="P703" s="65"/>
      <c r="Q703" s="65"/>
      <c r="R703" s="65"/>
      <c r="S703" s="65"/>
      <c r="T703" s="65"/>
      <c r="U703" s="65"/>
    </row>
    <row r="704" spans="3:21" ht="15.75" customHeight="1" x14ac:dyDescent="0.2">
      <c r="C704" s="72"/>
      <c r="D704" s="65"/>
      <c r="E704" s="65"/>
      <c r="F704" s="65"/>
      <c r="G704" s="65"/>
      <c r="H704" s="65"/>
      <c r="I704" s="65"/>
      <c r="J704" s="65"/>
      <c r="K704" s="65"/>
      <c r="L704" s="65"/>
      <c r="M704" s="65"/>
      <c r="N704" s="65"/>
      <c r="O704" s="65"/>
      <c r="P704" s="65"/>
      <c r="Q704" s="65"/>
      <c r="R704" s="65"/>
      <c r="S704" s="65"/>
      <c r="T704" s="65"/>
      <c r="U704" s="65"/>
    </row>
    <row r="705" spans="3:21" ht="15.75" customHeight="1" x14ac:dyDescent="0.2">
      <c r="C705" s="72"/>
      <c r="D705" s="65"/>
      <c r="E705" s="65"/>
      <c r="F705" s="65"/>
      <c r="G705" s="65"/>
      <c r="H705" s="65"/>
      <c r="I705" s="65"/>
      <c r="J705" s="65"/>
      <c r="K705" s="65"/>
      <c r="L705" s="65"/>
      <c r="M705" s="65"/>
      <c r="N705" s="65"/>
      <c r="O705" s="65"/>
      <c r="P705" s="65"/>
      <c r="Q705" s="65"/>
      <c r="R705" s="65"/>
      <c r="S705" s="65"/>
      <c r="T705" s="65"/>
      <c r="U705" s="65"/>
    </row>
    <row r="706" spans="3:21" ht="15.75" customHeight="1" x14ac:dyDescent="0.2">
      <c r="C706" s="72"/>
      <c r="D706" s="65"/>
      <c r="E706" s="65"/>
      <c r="F706" s="65"/>
      <c r="G706" s="65"/>
      <c r="H706" s="65"/>
      <c r="I706" s="65"/>
      <c r="J706" s="65"/>
      <c r="K706" s="65"/>
      <c r="L706" s="65"/>
      <c r="M706" s="65"/>
      <c r="N706" s="65"/>
      <c r="O706" s="65"/>
      <c r="P706" s="65"/>
      <c r="Q706" s="65"/>
      <c r="R706" s="65"/>
      <c r="S706" s="65"/>
      <c r="T706" s="65"/>
      <c r="U706" s="65"/>
    </row>
    <row r="707" spans="3:21" ht="15.75" customHeight="1" x14ac:dyDescent="0.2">
      <c r="C707" s="72"/>
      <c r="D707" s="65"/>
      <c r="E707" s="65"/>
      <c r="F707" s="65"/>
      <c r="G707" s="65"/>
      <c r="H707" s="65"/>
      <c r="I707" s="65"/>
      <c r="J707" s="65"/>
      <c r="K707" s="65"/>
      <c r="L707" s="65"/>
      <c r="M707" s="65"/>
      <c r="N707" s="65"/>
      <c r="O707" s="65"/>
      <c r="P707" s="65"/>
      <c r="Q707" s="65"/>
      <c r="R707" s="65"/>
      <c r="S707" s="65"/>
      <c r="T707" s="65"/>
      <c r="U707" s="65"/>
    </row>
    <row r="708" spans="3:21" ht="15.75" customHeight="1" x14ac:dyDescent="0.2">
      <c r="C708" s="72"/>
      <c r="D708" s="65"/>
      <c r="E708" s="65"/>
      <c r="F708" s="65"/>
      <c r="G708" s="65"/>
      <c r="H708" s="65"/>
      <c r="I708" s="65"/>
      <c r="J708" s="65"/>
      <c r="K708" s="65"/>
      <c r="L708" s="65"/>
      <c r="M708" s="65"/>
      <c r="N708" s="65"/>
      <c r="O708" s="65"/>
      <c r="P708" s="65"/>
      <c r="Q708" s="65"/>
      <c r="R708" s="65"/>
      <c r="S708" s="65"/>
      <c r="T708" s="65"/>
      <c r="U708" s="65"/>
    </row>
    <row r="709" spans="3:21" ht="15.75" customHeight="1" x14ac:dyDescent="0.2">
      <c r="C709" s="72"/>
      <c r="D709" s="65"/>
      <c r="E709" s="65"/>
      <c r="F709" s="65"/>
      <c r="G709" s="65"/>
      <c r="H709" s="65"/>
      <c r="I709" s="65"/>
      <c r="J709" s="65"/>
      <c r="K709" s="65"/>
      <c r="L709" s="65"/>
      <c r="M709" s="65"/>
      <c r="N709" s="65"/>
      <c r="O709" s="65"/>
      <c r="P709" s="65"/>
      <c r="Q709" s="65"/>
      <c r="R709" s="65"/>
      <c r="S709" s="65"/>
      <c r="T709" s="65"/>
      <c r="U709" s="65"/>
    </row>
    <row r="710" spans="3:21" ht="15.75" customHeight="1" x14ac:dyDescent="0.2">
      <c r="C710" s="72"/>
      <c r="D710" s="65"/>
      <c r="E710" s="65"/>
      <c r="F710" s="65"/>
      <c r="G710" s="65"/>
      <c r="H710" s="65"/>
      <c r="I710" s="65"/>
      <c r="J710" s="65"/>
      <c r="K710" s="65"/>
      <c r="L710" s="65"/>
      <c r="M710" s="65"/>
      <c r="N710" s="65"/>
      <c r="O710" s="65"/>
      <c r="P710" s="65"/>
      <c r="Q710" s="65"/>
      <c r="R710" s="65"/>
      <c r="S710" s="65"/>
      <c r="T710" s="65"/>
      <c r="U710" s="65"/>
    </row>
    <row r="711" spans="3:21" ht="15.75" customHeight="1" x14ac:dyDescent="0.2">
      <c r="C711" s="72"/>
      <c r="D711" s="65"/>
      <c r="E711" s="65"/>
      <c r="F711" s="65"/>
      <c r="G711" s="65"/>
      <c r="H711" s="65"/>
      <c r="I711" s="65"/>
      <c r="J711" s="65"/>
      <c r="K711" s="65"/>
      <c r="L711" s="65"/>
      <c r="M711" s="65"/>
      <c r="N711" s="65"/>
      <c r="O711" s="65"/>
      <c r="P711" s="65"/>
      <c r="Q711" s="65"/>
      <c r="R711" s="65"/>
      <c r="S711" s="65"/>
      <c r="T711" s="65"/>
      <c r="U711" s="65"/>
    </row>
    <row r="712" spans="3:21" ht="15.75" customHeight="1" x14ac:dyDescent="0.2">
      <c r="C712" s="72"/>
      <c r="D712" s="65"/>
      <c r="E712" s="65"/>
      <c r="F712" s="65"/>
      <c r="G712" s="65"/>
      <c r="H712" s="65"/>
      <c r="I712" s="65"/>
      <c r="J712" s="65"/>
      <c r="K712" s="65"/>
      <c r="L712" s="65"/>
      <c r="M712" s="65"/>
      <c r="N712" s="65"/>
      <c r="O712" s="65"/>
      <c r="P712" s="65"/>
      <c r="Q712" s="65"/>
      <c r="R712" s="65"/>
      <c r="S712" s="65"/>
      <c r="T712" s="65"/>
      <c r="U712" s="65"/>
    </row>
    <row r="713" spans="3:21" ht="15.75" customHeight="1" x14ac:dyDescent="0.2">
      <c r="C713" s="72"/>
      <c r="D713" s="65"/>
      <c r="E713" s="65"/>
      <c r="F713" s="65"/>
      <c r="G713" s="65"/>
      <c r="H713" s="65"/>
      <c r="I713" s="65"/>
      <c r="J713" s="65"/>
      <c r="K713" s="65"/>
      <c r="L713" s="65"/>
      <c r="M713" s="65"/>
      <c r="N713" s="65"/>
      <c r="O713" s="65"/>
      <c r="P713" s="65"/>
      <c r="Q713" s="65"/>
      <c r="R713" s="65"/>
      <c r="S713" s="65"/>
      <c r="T713" s="65"/>
      <c r="U713" s="65"/>
    </row>
    <row r="714" spans="3:21" ht="15.75" customHeight="1" x14ac:dyDescent="0.2">
      <c r="C714" s="72"/>
      <c r="D714" s="65"/>
      <c r="E714" s="65"/>
      <c r="F714" s="65"/>
      <c r="G714" s="65"/>
      <c r="H714" s="65"/>
      <c r="I714" s="65"/>
      <c r="J714" s="65"/>
      <c r="K714" s="65"/>
      <c r="L714" s="65"/>
      <c r="M714" s="65"/>
      <c r="N714" s="65"/>
      <c r="O714" s="65"/>
      <c r="P714" s="65"/>
      <c r="Q714" s="65"/>
      <c r="R714" s="65"/>
      <c r="S714" s="65"/>
      <c r="T714" s="65"/>
      <c r="U714" s="65"/>
    </row>
    <row r="715" spans="3:21" ht="15.75" customHeight="1" x14ac:dyDescent="0.2">
      <c r="C715" s="72"/>
      <c r="D715" s="65"/>
      <c r="E715" s="65"/>
      <c r="F715" s="65"/>
      <c r="G715" s="65"/>
      <c r="H715" s="65"/>
      <c r="I715" s="65"/>
      <c r="J715" s="65"/>
      <c r="K715" s="65"/>
      <c r="L715" s="65"/>
      <c r="M715" s="65"/>
      <c r="N715" s="65"/>
      <c r="O715" s="65"/>
      <c r="P715" s="65"/>
      <c r="Q715" s="65"/>
      <c r="R715" s="65"/>
      <c r="S715" s="65"/>
      <c r="T715" s="65"/>
      <c r="U715" s="65"/>
    </row>
    <row r="716" spans="3:21" ht="15.75" customHeight="1" x14ac:dyDescent="0.2">
      <c r="C716" s="72"/>
      <c r="D716" s="65"/>
      <c r="E716" s="65"/>
      <c r="F716" s="65"/>
      <c r="G716" s="65"/>
      <c r="H716" s="65"/>
      <c r="I716" s="65"/>
      <c r="J716" s="65"/>
      <c r="K716" s="65"/>
      <c r="L716" s="65"/>
      <c r="M716" s="65"/>
      <c r="N716" s="65"/>
      <c r="O716" s="65"/>
      <c r="P716" s="65"/>
      <c r="Q716" s="65"/>
      <c r="R716" s="65"/>
      <c r="S716" s="65"/>
      <c r="T716" s="65"/>
      <c r="U716" s="65"/>
    </row>
    <row r="717" spans="3:21" ht="15.75" customHeight="1" x14ac:dyDescent="0.2">
      <c r="C717" s="72"/>
      <c r="D717" s="65"/>
      <c r="E717" s="65"/>
      <c r="F717" s="65"/>
      <c r="G717" s="65"/>
      <c r="H717" s="65"/>
      <c r="I717" s="65"/>
      <c r="J717" s="65"/>
      <c r="K717" s="65"/>
      <c r="L717" s="65"/>
      <c r="M717" s="65"/>
      <c r="N717" s="65"/>
      <c r="O717" s="65"/>
      <c r="P717" s="65"/>
      <c r="Q717" s="65"/>
      <c r="R717" s="65"/>
      <c r="S717" s="65"/>
      <c r="T717" s="65"/>
      <c r="U717" s="65"/>
    </row>
    <row r="718" spans="3:21" ht="15.75" customHeight="1" x14ac:dyDescent="0.2">
      <c r="C718" s="72"/>
      <c r="D718" s="65"/>
      <c r="E718" s="65"/>
      <c r="F718" s="65"/>
      <c r="G718" s="65"/>
      <c r="H718" s="65"/>
      <c r="I718" s="65"/>
      <c r="J718" s="65"/>
      <c r="K718" s="65"/>
      <c r="L718" s="65"/>
      <c r="M718" s="65"/>
      <c r="N718" s="65"/>
      <c r="O718" s="65"/>
      <c r="P718" s="65"/>
      <c r="Q718" s="65"/>
      <c r="R718" s="65"/>
      <c r="S718" s="65"/>
      <c r="T718" s="65"/>
      <c r="U718" s="65"/>
    </row>
    <row r="719" spans="3:21" ht="15.75" customHeight="1" x14ac:dyDescent="0.2">
      <c r="C719" s="72"/>
      <c r="D719" s="65"/>
      <c r="E719" s="65"/>
      <c r="F719" s="65"/>
      <c r="G719" s="65"/>
      <c r="H719" s="65"/>
      <c r="I719" s="65"/>
      <c r="J719" s="65"/>
      <c r="K719" s="65"/>
      <c r="L719" s="65"/>
      <c r="M719" s="65"/>
      <c r="N719" s="65"/>
      <c r="O719" s="65"/>
      <c r="P719" s="65"/>
      <c r="Q719" s="65"/>
      <c r="R719" s="65"/>
      <c r="S719" s="65"/>
      <c r="T719" s="65"/>
      <c r="U719" s="65"/>
    </row>
    <row r="720" spans="3:21" ht="15.75" customHeight="1" x14ac:dyDescent="0.2">
      <c r="C720" s="72"/>
      <c r="D720" s="65"/>
      <c r="E720" s="65"/>
      <c r="F720" s="65"/>
      <c r="G720" s="65"/>
      <c r="H720" s="65"/>
      <c r="I720" s="65"/>
      <c r="J720" s="65"/>
      <c r="K720" s="65"/>
      <c r="L720" s="65"/>
      <c r="M720" s="65"/>
      <c r="N720" s="65"/>
      <c r="O720" s="65"/>
      <c r="P720" s="65"/>
      <c r="Q720" s="65"/>
      <c r="R720" s="65"/>
      <c r="S720" s="65"/>
      <c r="T720" s="65"/>
      <c r="U720" s="65"/>
    </row>
    <row r="721" spans="3:21" ht="15.75" customHeight="1" x14ac:dyDescent="0.2">
      <c r="C721" s="72"/>
      <c r="D721" s="65"/>
      <c r="E721" s="65"/>
      <c r="F721" s="65"/>
      <c r="G721" s="65"/>
      <c r="H721" s="65"/>
      <c r="I721" s="65"/>
      <c r="J721" s="65"/>
      <c r="K721" s="65"/>
      <c r="L721" s="65"/>
      <c r="M721" s="65"/>
      <c r="N721" s="65"/>
      <c r="O721" s="65"/>
      <c r="P721" s="65"/>
      <c r="Q721" s="65"/>
      <c r="R721" s="65"/>
      <c r="S721" s="65"/>
      <c r="T721" s="65"/>
      <c r="U721" s="65"/>
    </row>
    <row r="722" spans="3:21" ht="15.75" customHeight="1" x14ac:dyDescent="0.2">
      <c r="C722" s="72"/>
      <c r="D722" s="65"/>
      <c r="E722" s="65"/>
      <c r="F722" s="65"/>
      <c r="G722" s="65"/>
      <c r="H722" s="65"/>
      <c r="I722" s="65"/>
      <c r="J722" s="65"/>
      <c r="K722" s="65"/>
      <c r="L722" s="65"/>
      <c r="M722" s="65"/>
      <c r="N722" s="65"/>
      <c r="O722" s="65"/>
      <c r="P722" s="65"/>
      <c r="Q722" s="65"/>
      <c r="R722" s="65"/>
      <c r="S722" s="65"/>
      <c r="T722" s="65"/>
      <c r="U722" s="65"/>
    </row>
    <row r="723" spans="3:21" ht="15.75" customHeight="1" x14ac:dyDescent="0.2">
      <c r="C723" s="72"/>
      <c r="D723" s="65"/>
      <c r="E723" s="65"/>
      <c r="F723" s="65"/>
      <c r="G723" s="65"/>
      <c r="H723" s="65"/>
      <c r="I723" s="65"/>
      <c r="J723" s="65"/>
      <c r="K723" s="65"/>
      <c r="L723" s="65"/>
      <c r="M723" s="65"/>
      <c r="N723" s="65"/>
      <c r="O723" s="65"/>
      <c r="P723" s="65"/>
      <c r="Q723" s="65"/>
      <c r="R723" s="65"/>
      <c r="S723" s="65"/>
      <c r="T723" s="65"/>
      <c r="U723" s="65"/>
    </row>
    <row r="724" spans="3:21" ht="15.75" customHeight="1" x14ac:dyDescent="0.2">
      <c r="C724" s="72"/>
      <c r="D724" s="65"/>
      <c r="E724" s="65"/>
      <c r="F724" s="65"/>
      <c r="G724" s="65"/>
      <c r="H724" s="65"/>
      <c r="I724" s="65"/>
      <c r="J724" s="65"/>
      <c r="K724" s="65"/>
      <c r="L724" s="65"/>
      <c r="M724" s="65"/>
      <c r="N724" s="65"/>
      <c r="O724" s="65"/>
      <c r="P724" s="65"/>
      <c r="Q724" s="65"/>
      <c r="R724" s="65"/>
      <c r="S724" s="65"/>
      <c r="T724" s="65"/>
      <c r="U724" s="65"/>
    </row>
    <row r="725" spans="3:21" ht="15.75" customHeight="1" x14ac:dyDescent="0.2">
      <c r="C725" s="72"/>
      <c r="D725" s="65"/>
      <c r="E725" s="65"/>
      <c r="F725" s="65"/>
      <c r="G725" s="65"/>
      <c r="H725" s="65"/>
      <c r="I725" s="65"/>
      <c r="J725" s="65"/>
      <c r="K725" s="65"/>
      <c r="L725" s="65"/>
      <c r="M725" s="65"/>
      <c r="N725" s="65"/>
      <c r="O725" s="65"/>
      <c r="P725" s="65"/>
      <c r="Q725" s="65"/>
      <c r="R725" s="65"/>
      <c r="S725" s="65"/>
      <c r="T725" s="65"/>
      <c r="U725" s="65"/>
    </row>
    <row r="726" spans="3:21" ht="15.75" customHeight="1" x14ac:dyDescent="0.2">
      <c r="C726" s="72"/>
      <c r="D726" s="65"/>
      <c r="E726" s="65"/>
      <c r="F726" s="65"/>
      <c r="G726" s="65"/>
      <c r="H726" s="65"/>
      <c r="I726" s="65"/>
      <c r="J726" s="65"/>
      <c r="K726" s="65"/>
      <c r="L726" s="65"/>
      <c r="M726" s="65"/>
      <c r="N726" s="65"/>
      <c r="O726" s="65"/>
      <c r="P726" s="65"/>
      <c r="Q726" s="65"/>
      <c r="R726" s="65"/>
      <c r="S726" s="65"/>
      <c r="T726" s="65"/>
      <c r="U726" s="65"/>
    </row>
    <row r="727" spans="3:21" ht="15.75" customHeight="1" x14ac:dyDescent="0.2">
      <c r="C727" s="72"/>
      <c r="D727" s="65"/>
      <c r="E727" s="65"/>
      <c r="F727" s="65"/>
      <c r="G727" s="65"/>
      <c r="H727" s="65"/>
      <c r="I727" s="65"/>
      <c r="J727" s="65"/>
      <c r="K727" s="65"/>
      <c r="L727" s="65"/>
      <c r="M727" s="65"/>
      <c r="N727" s="65"/>
      <c r="O727" s="65"/>
      <c r="P727" s="65"/>
      <c r="Q727" s="65"/>
      <c r="R727" s="65"/>
      <c r="S727" s="65"/>
      <c r="T727" s="65"/>
      <c r="U727" s="65"/>
    </row>
    <row r="728" spans="3:21" ht="15.75" customHeight="1" x14ac:dyDescent="0.2">
      <c r="C728" s="72"/>
      <c r="D728" s="65"/>
      <c r="E728" s="65"/>
      <c r="F728" s="65"/>
      <c r="G728" s="65"/>
      <c r="H728" s="65"/>
      <c r="I728" s="65"/>
      <c r="J728" s="65"/>
      <c r="K728" s="65"/>
      <c r="L728" s="65"/>
      <c r="M728" s="65"/>
      <c r="N728" s="65"/>
      <c r="O728" s="65"/>
      <c r="P728" s="65"/>
      <c r="Q728" s="65"/>
      <c r="R728" s="65"/>
      <c r="S728" s="65"/>
      <c r="T728" s="65"/>
      <c r="U728" s="65"/>
    </row>
    <row r="729" spans="3:21" ht="15.75" customHeight="1" x14ac:dyDescent="0.2">
      <c r="C729" s="72"/>
      <c r="D729" s="65"/>
      <c r="E729" s="65"/>
      <c r="F729" s="65"/>
      <c r="G729" s="65"/>
      <c r="H729" s="65"/>
      <c r="I729" s="65"/>
      <c r="J729" s="65"/>
      <c r="K729" s="65"/>
      <c r="L729" s="65"/>
      <c r="M729" s="65"/>
      <c r="N729" s="65"/>
      <c r="O729" s="65"/>
      <c r="P729" s="65"/>
      <c r="Q729" s="65"/>
      <c r="R729" s="65"/>
      <c r="S729" s="65"/>
      <c r="T729" s="65"/>
      <c r="U729" s="65"/>
    </row>
    <row r="730" spans="3:21" ht="15.75" customHeight="1" x14ac:dyDescent="0.2">
      <c r="C730" s="72"/>
      <c r="D730" s="65"/>
      <c r="E730" s="65"/>
      <c r="F730" s="65"/>
      <c r="G730" s="65"/>
      <c r="H730" s="65"/>
      <c r="I730" s="65"/>
      <c r="J730" s="65"/>
      <c r="K730" s="65"/>
      <c r="L730" s="65"/>
      <c r="M730" s="65"/>
      <c r="N730" s="65"/>
      <c r="O730" s="65"/>
      <c r="P730" s="65"/>
      <c r="Q730" s="65"/>
      <c r="R730" s="65"/>
      <c r="S730" s="65"/>
      <c r="T730" s="65"/>
      <c r="U730" s="65"/>
    </row>
    <row r="731" spans="3:21" ht="15.75" customHeight="1" x14ac:dyDescent="0.2">
      <c r="C731" s="72"/>
      <c r="D731" s="65"/>
      <c r="E731" s="65"/>
      <c r="F731" s="65"/>
      <c r="G731" s="65"/>
      <c r="H731" s="65"/>
      <c r="I731" s="65"/>
      <c r="J731" s="65"/>
      <c r="K731" s="65"/>
      <c r="L731" s="65"/>
      <c r="M731" s="65"/>
      <c r="N731" s="65"/>
      <c r="O731" s="65"/>
      <c r="P731" s="65"/>
      <c r="Q731" s="65"/>
      <c r="R731" s="65"/>
      <c r="S731" s="65"/>
      <c r="T731" s="65"/>
      <c r="U731" s="65"/>
    </row>
    <row r="732" spans="3:21" ht="15.75" customHeight="1" x14ac:dyDescent="0.2">
      <c r="C732" s="72"/>
      <c r="D732" s="65"/>
      <c r="E732" s="65"/>
      <c r="F732" s="65"/>
      <c r="G732" s="65"/>
      <c r="H732" s="65"/>
      <c r="I732" s="65"/>
      <c r="J732" s="65"/>
      <c r="K732" s="65"/>
      <c r="L732" s="65"/>
      <c r="M732" s="65"/>
      <c r="N732" s="65"/>
      <c r="O732" s="65"/>
      <c r="P732" s="65"/>
      <c r="Q732" s="65"/>
      <c r="R732" s="65"/>
      <c r="S732" s="65"/>
      <c r="T732" s="65"/>
      <c r="U732" s="65"/>
    </row>
    <row r="733" spans="3:21" ht="15.75" customHeight="1" x14ac:dyDescent="0.2">
      <c r="C733" s="72"/>
      <c r="D733" s="65"/>
      <c r="E733" s="65"/>
      <c r="F733" s="65"/>
      <c r="G733" s="65"/>
      <c r="H733" s="65"/>
      <c r="I733" s="65"/>
      <c r="J733" s="65"/>
      <c r="K733" s="65"/>
      <c r="L733" s="65"/>
      <c r="M733" s="65"/>
      <c r="N733" s="65"/>
      <c r="O733" s="65"/>
      <c r="P733" s="65"/>
      <c r="Q733" s="65"/>
      <c r="R733" s="65"/>
      <c r="S733" s="65"/>
      <c r="T733" s="65"/>
      <c r="U733" s="65"/>
    </row>
    <row r="734" spans="3:21" ht="15.75" customHeight="1" x14ac:dyDescent="0.2">
      <c r="C734" s="72"/>
      <c r="D734" s="65"/>
      <c r="E734" s="65"/>
      <c r="F734" s="65"/>
      <c r="G734" s="65"/>
      <c r="H734" s="65"/>
      <c r="I734" s="65"/>
      <c r="J734" s="65"/>
      <c r="K734" s="65"/>
      <c r="L734" s="65"/>
      <c r="M734" s="65"/>
      <c r="N734" s="65"/>
      <c r="O734" s="65"/>
      <c r="P734" s="65"/>
      <c r="Q734" s="65"/>
      <c r="R734" s="65"/>
      <c r="S734" s="65"/>
      <c r="T734" s="65"/>
      <c r="U734" s="65"/>
    </row>
    <row r="735" spans="3:21" ht="15.75" customHeight="1" x14ac:dyDescent="0.2">
      <c r="C735" s="72"/>
      <c r="D735" s="65"/>
      <c r="E735" s="65"/>
      <c r="F735" s="65"/>
      <c r="G735" s="65"/>
      <c r="H735" s="65"/>
      <c r="I735" s="65"/>
      <c r="J735" s="65"/>
      <c r="K735" s="65"/>
      <c r="L735" s="65"/>
      <c r="M735" s="65"/>
      <c r="N735" s="65"/>
      <c r="O735" s="65"/>
      <c r="P735" s="65"/>
      <c r="Q735" s="65"/>
      <c r="R735" s="65"/>
      <c r="S735" s="65"/>
      <c r="T735" s="65"/>
      <c r="U735" s="65"/>
    </row>
    <row r="736" spans="3:21" ht="15.75" customHeight="1" x14ac:dyDescent="0.2">
      <c r="C736" s="72"/>
      <c r="D736" s="65"/>
      <c r="E736" s="65"/>
      <c r="F736" s="65"/>
      <c r="G736" s="65"/>
      <c r="H736" s="65"/>
      <c r="I736" s="65"/>
      <c r="J736" s="65"/>
      <c r="K736" s="65"/>
      <c r="L736" s="65"/>
      <c r="M736" s="65"/>
      <c r="N736" s="65"/>
      <c r="O736" s="65"/>
      <c r="P736" s="65"/>
      <c r="Q736" s="65"/>
      <c r="R736" s="65"/>
      <c r="S736" s="65"/>
      <c r="T736" s="65"/>
      <c r="U736" s="65"/>
    </row>
    <row r="737" spans="3:21" ht="15.75" customHeight="1" x14ac:dyDescent="0.2">
      <c r="C737" s="72"/>
      <c r="D737" s="65"/>
      <c r="E737" s="65"/>
      <c r="F737" s="65"/>
      <c r="G737" s="65"/>
      <c r="H737" s="65"/>
      <c r="I737" s="65"/>
      <c r="J737" s="65"/>
      <c r="K737" s="65"/>
      <c r="L737" s="65"/>
      <c r="M737" s="65"/>
      <c r="N737" s="65"/>
      <c r="O737" s="65"/>
      <c r="P737" s="65"/>
      <c r="Q737" s="65"/>
      <c r="R737" s="65"/>
      <c r="S737" s="65"/>
      <c r="T737" s="65"/>
      <c r="U737" s="65"/>
    </row>
    <row r="738" spans="3:21" ht="15.75" customHeight="1" x14ac:dyDescent="0.2">
      <c r="C738" s="72"/>
      <c r="D738" s="65"/>
      <c r="E738" s="65"/>
      <c r="F738" s="65"/>
      <c r="G738" s="65"/>
      <c r="H738" s="65"/>
      <c r="I738" s="65"/>
      <c r="J738" s="65"/>
      <c r="K738" s="65"/>
      <c r="L738" s="65"/>
      <c r="M738" s="65"/>
      <c r="N738" s="65"/>
      <c r="O738" s="65"/>
      <c r="P738" s="65"/>
      <c r="Q738" s="65"/>
      <c r="R738" s="65"/>
      <c r="S738" s="65"/>
      <c r="T738" s="65"/>
      <c r="U738" s="65"/>
    </row>
    <row r="739" spans="3:21" ht="15.75" customHeight="1" x14ac:dyDescent="0.2">
      <c r="C739" s="72"/>
      <c r="D739" s="65"/>
      <c r="E739" s="65"/>
      <c r="F739" s="65"/>
      <c r="G739" s="65"/>
      <c r="H739" s="65"/>
      <c r="I739" s="65"/>
      <c r="J739" s="65"/>
      <c r="K739" s="65"/>
      <c r="L739" s="65"/>
      <c r="M739" s="65"/>
      <c r="N739" s="65"/>
      <c r="O739" s="65"/>
      <c r="P739" s="65"/>
      <c r="Q739" s="65"/>
      <c r="R739" s="65"/>
      <c r="S739" s="65"/>
      <c r="T739" s="65"/>
      <c r="U739" s="65"/>
    </row>
    <row r="740" spans="3:21" ht="15.75" customHeight="1" x14ac:dyDescent="0.2">
      <c r="C740" s="72"/>
      <c r="D740" s="65"/>
      <c r="E740" s="65"/>
      <c r="F740" s="65"/>
      <c r="G740" s="65"/>
      <c r="H740" s="65"/>
      <c r="I740" s="65"/>
      <c r="J740" s="65"/>
      <c r="K740" s="65"/>
      <c r="L740" s="65"/>
      <c r="M740" s="65"/>
      <c r="N740" s="65"/>
      <c r="O740" s="65"/>
      <c r="P740" s="65"/>
      <c r="Q740" s="65"/>
      <c r="R740" s="65"/>
      <c r="S740" s="65"/>
      <c r="T740" s="65"/>
      <c r="U740" s="65"/>
    </row>
    <row r="741" spans="3:21" ht="15.75" customHeight="1" x14ac:dyDescent="0.2">
      <c r="C741" s="72"/>
      <c r="D741" s="65"/>
      <c r="E741" s="65"/>
      <c r="F741" s="65"/>
      <c r="G741" s="65"/>
      <c r="H741" s="65"/>
      <c r="I741" s="65"/>
      <c r="J741" s="65"/>
      <c r="K741" s="65"/>
      <c r="L741" s="65"/>
      <c r="M741" s="65"/>
      <c r="N741" s="65"/>
      <c r="O741" s="65"/>
      <c r="P741" s="65"/>
      <c r="Q741" s="65"/>
      <c r="R741" s="65"/>
      <c r="S741" s="65"/>
      <c r="T741" s="65"/>
      <c r="U741" s="65"/>
    </row>
    <row r="742" spans="3:21" ht="15.75" customHeight="1" x14ac:dyDescent="0.2">
      <c r="C742" s="72"/>
      <c r="D742" s="65"/>
      <c r="E742" s="65"/>
      <c r="F742" s="65"/>
      <c r="G742" s="65"/>
      <c r="H742" s="65"/>
      <c r="I742" s="65"/>
      <c r="J742" s="65"/>
      <c r="K742" s="65"/>
      <c r="L742" s="65"/>
      <c r="M742" s="65"/>
      <c r="N742" s="65"/>
      <c r="O742" s="65"/>
      <c r="P742" s="65"/>
      <c r="Q742" s="65"/>
      <c r="R742" s="65"/>
      <c r="S742" s="65"/>
      <c r="T742" s="65"/>
      <c r="U742" s="65"/>
    </row>
    <row r="743" spans="3:21" ht="15.75" customHeight="1" x14ac:dyDescent="0.2">
      <c r="C743" s="72"/>
      <c r="D743" s="65"/>
      <c r="E743" s="65"/>
      <c r="F743" s="65"/>
      <c r="G743" s="65"/>
      <c r="H743" s="65"/>
      <c r="I743" s="65"/>
      <c r="J743" s="65"/>
      <c r="K743" s="65"/>
      <c r="L743" s="65"/>
      <c r="M743" s="65"/>
      <c r="N743" s="65"/>
      <c r="O743" s="65"/>
      <c r="P743" s="65"/>
      <c r="Q743" s="65"/>
      <c r="R743" s="65"/>
      <c r="S743" s="65"/>
      <c r="T743" s="65"/>
      <c r="U743" s="65"/>
    </row>
    <row r="744" spans="3:21" ht="15.75" customHeight="1" x14ac:dyDescent="0.2">
      <c r="C744" s="72"/>
      <c r="D744" s="65"/>
      <c r="E744" s="65"/>
      <c r="F744" s="65"/>
      <c r="G744" s="65"/>
      <c r="H744" s="65"/>
      <c r="I744" s="65"/>
      <c r="J744" s="65"/>
      <c r="K744" s="65"/>
      <c r="L744" s="65"/>
      <c r="M744" s="65"/>
      <c r="N744" s="65"/>
      <c r="O744" s="65"/>
      <c r="P744" s="65"/>
      <c r="Q744" s="65"/>
      <c r="R744" s="65"/>
      <c r="S744" s="65"/>
      <c r="T744" s="65"/>
      <c r="U744" s="65"/>
    </row>
    <row r="745" spans="3:21" ht="15.75" customHeight="1" x14ac:dyDescent="0.2">
      <c r="C745" s="72"/>
      <c r="D745" s="65"/>
      <c r="E745" s="65"/>
      <c r="F745" s="65"/>
      <c r="G745" s="65"/>
      <c r="H745" s="65"/>
      <c r="I745" s="65"/>
      <c r="J745" s="65"/>
      <c r="K745" s="65"/>
      <c r="L745" s="65"/>
      <c r="M745" s="65"/>
      <c r="N745" s="65"/>
      <c r="O745" s="65"/>
      <c r="P745" s="65"/>
      <c r="Q745" s="65"/>
      <c r="R745" s="65"/>
      <c r="S745" s="65"/>
      <c r="T745" s="65"/>
      <c r="U745" s="65"/>
    </row>
    <row r="746" spans="3:21" ht="15.75" customHeight="1" x14ac:dyDescent="0.2">
      <c r="C746" s="72"/>
      <c r="D746" s="65"/>
      <c r="E746" s="65"/>
      <c r="F746" s="65"/>
      <c r="G746" s="65"/>
      <c r="H746" s="65"/>
      <c r="I746" s="65"/>
      <c r="J746" s="65"/>
      <c r="K746" s="65"/>
      <c r="L746" s="65"/>
      <c r="M746" s="65"/>
      <c r="N746" s="65"/>
      <c r="O746" s="65"/>
      <c r="P746" s="65"/>
      <c r="Q746" s="65"/>
      <c r="R746" s="65"/>
      <c r="S746" s="65"/>
      <c r="T746" s="65"/>
      <c r="U746" s="65"/>
    </row>
    <row r="747" spans="3:21" ht="15.75" customHeight="1" x14ac:dyDescent="0.2">
      <c r="C747" s="72"/>
      <c r="D747" s="65"/>
      <c r="E747" s="65"/>
      <c r="F747" s="65"/>
      <c r="G747" s="65"/>
      <c r="H747" s="65"/>
      <c r="I747" s="65"/>
      <c r="J747" s="65"/>
      <c r="K747" s="65"/>
      <c r="L747" s="65"/>
      <c r="M747" s="65"/>
      <c r="N747" s="65"/>
      <c r="O747" s="65"/>
      <c r="P747" s="65"/>
      <c r="Q747" s="65"/>
      <c r="R747" s="65"/>
      <c r="S747" s="65"/>
      <c r="T747" s="65"/>
      <c r="U747" s="65"/>
    </row>
    <row r="748" spans="3:21" ht="15.75" customHeight="1" x14ac:dyDescent="0.2">
      <c r="C748" s="72"/>
      <c r="D748" s="65"/>
      <c r="E748" s="65"/>
      <c r="F748" s="65"/>
      <c r="G748" s="65"/>
      <c r="H748" s="65"/>
      <c r="I748" s="65"/>
      <c r="J748" s="65"/>
      <c r="K748" s="65"/>
      <c r="L748" s="65"/>
      <c r="M748" s="65"/>
      <c r="N748" s="65"/>
      <c r="O748" s="65"/>
      <c r="P748" s="65"/>
      <c r="Q748" s="65"/>
      <c r="R748" s="65"/>
      <c r="S748" s="65"/>
      <c r="T748" s="65"/>
      <c r="U748" s="65"/>
    </row>
    <row r="749" spans="3:21" ht="15.75" customHeight="1" x14ac:dyDescent="0.2">
      <c r="C749" s="72"/>
      <c r="D749" s="65"/>
      <c r="E749" s="65"/>
      <c r="F749" s="65"/>
      <c r="G749" s="65"/>
      <c r="H749" s="65"/>
      <c r="I749" s="65"/>
      <c r="J749" s="65"/>
      <c r="K749" s="65"/>
      <c r="L749" s="65"/>
      <c r="M749" s="65"/>
      <c r="N749" s="65"/>
      <c r="O749" s="65"/>
      <c r="P749" s="65"/>
      <c r="Q749" s="65"/>
      <c r="R749" s="65"/>
      <c r="S749" s="65"/>
      <c r="T749" s="65"/>
      <c r="U749" s="65"/>
    </row>
    <row r="750" spans="3:21" ht="15.75" customHeight="1" x14ac:dyDescent="0.2">
      <c r="C750" s="72"/>
      <c r="D750" s="65"/>
      <c r="E750" s="65"/>
      <c r="F750" s="65"/>
      <c r="G750" s="65"/>
      <c r="H750" s="65"/>
      <c r="I750" s="65"/>
      <c r="J750" s="65"/>
      <c r="K750" s="65"/>
      <c r="L750" s="65"/>
      <c r="M750" s="65"/>
      <c r="N750" s="65"/>
      <c r="O750" s="65"/>
      <c r="P750" s="65"/>
      <c r="Q750" s="65"/>
      <c r="R750" s="65"/>
      <c r="S750" s="65"/>
      <c r="T750" s="65"/>
      <c r="U750" s="65"/>
    </row>
    <row r="751" spans="3:21" ht="15.75" customHeight="1" x14ac:dyDescent="0.2">
      <c r="C751" s="72"/>
      <c r="D751" s="65"/>
      <c r="E751" s="65"/>
      <c r="F751" s="65"/>
      <c r="G751" s="65"/>
      <c r="H751" s="65"/>
      <c r="I751" s="65"/>
      <c r="J751" s="65"/>
      <c r="K751" s="65"/>
      <c r="L751" s="65"/>
      <c r="M751" s="65"/>
      <c r="N751" s="65"/>
      <c r="O751" s="65"/>
      <c r="P751" s="65"/>
      <c r="Q751" s="65"/>
      <c r="R751" s="65"/>
      <c r="S751" s="65"/>
      <c r="T751" s="65"/>
      <c r="U751" s="65"/>
    </row>
    <row r="752" spans="3:21" ht="15.75" customHeight="1" x14ac:dyDescent="0.2">
      <c r="C752" s="72"/>
      <c r="D752" s="65"/>
      <c r="E752" s="65"/>
      <c r="F752" s="65"/>
      <c r="G752" s="65"/>
      <c r="H752" s="65"/>
      <c r="I752" s="65"/>
      <c r="J752" s="65"/>
      <c r="K752" s="65"/>
      <c r="L752" s="65"/>
      <c r="M752" s="65"/>
      <c r="N752" s="65"/>
      <c r="O752" s="65"/>
      <c r="P752" s="65"/>
      <c r="Q752" s="65"/>
      <c r="R752" s="65"/>
      <c r="S752" s="65"/>
      <c r="T752" s="65"/>
      <c r="U752" s="65"/>
    </row>
    <row r="753" spans="3:21" ht="15.75" customHeight="1" x14ac:dyDescent="0.2">
      <c r="C753" s="72"/>
      <c r="D753" s="65"/>
      <c r="E753" s="65"/>
      <c r="F753" s="65"/>
      <c r="G753" s="65"/>
      <c r="H753" s="65"/>
      <c r="I753" s="65"/>
      <c r="J753" s="65"/>
      <c r="K753" s="65"/>
      <c r="L753" s="65"/>
      <c r="M753" s="65"/>
      <c r="N753" s="65"/>
      <c r="O753" s="65"/>
      <c r="P753" s="65"/>
      <c r="Q753" s="65"/>
      <c r="R753" s="65"/>
      <c r="S753" s="65"/>
      <c r="T753" s="65"/>
      <c r="U753" s="65"/>
    </row>
    <row r="754" spans="3:21" ht="15.75" customHeight="1" x14ac:dyDescent="0.2">
      <c r="C754" s="72"/>
      <c r="D754" s="65"/>
      <c r="E754" s="65"/>
      <c r="F754" s="65"/>
      <c r="G754" s="65"/>
      <c r="H754" s="65"/>
      <c r="I754" s="65"/>
      <c r="J754" s="65"/>
      <c r="K754" s="65"/>
      <c r="L754" s="65"/>
      <c r="M754" s="65"/>
      <c r="N754" s="65"/>
      <c r="O754" s="65"/>
      <c r="P754" s="65"/>
      <c r="Q754" s="65"/>
      <c r="R754" s="65"/>
      <c r="S754" s="65"/>
      <c r="T754" s="65"/>
      <c r="U754" s="65"/>
    </row>
    <row r="755" spans="3:21" ht="15.75" customHeight="1" x14ac:dyDescent="0.2">
      <c r="C755" s="72"/>
      <c r="D755" s="65"/>
      <c r="E755" s="65"/>
      <c r="F755" s="65"/>
      <c r="G755" s="65"/>
      <c r="H755" s="65"/>
      <c r="I755" s="65"/>
      <c r="J755" s="65"/>
      <c r="K755" s="65"/>
      <c r="L755" s="65"/>
      <c r="M755" s="65"/>
      <c r="N755" s="65"/>
      <c r="O755" s="65"/>
      <c r="P755" s="65"/>
      <c r="Q755" s="65"/>
      <c r="R755" s="65"/>
      <c r="S755" s="65"/>
      <c r="T755" s="65"/>
      <c r="U755" s="65"/>
    </row>
    <row r="756" spans="3:21" ht="15.75" customHeight="1" x14ac:dyDescent="0.2">
      <c r="C756" s="72"/>
      <c r="D756" s="65"/>
      <c r="E756" s="65"/>
      <c r="F756" s="65"/>
      <c r="G756" s="65"/>
      <c r="H756" s="65"/>
      <c r="I756" s="65"/>
      <c r="J756" s="65"/>
      <c r="K756" s="65"/>
      <c r="L756" s="65"/>
      <c r="M756" s="65"/>
      <c r="N756" s="65"/>
      <c r="O756" s="65"/>
      <c r="P756" s="65"/>
      <c r="Q756" s="65"/>
      <c r="R756" s="65"/>
      <c r="S756" s="65"/>
      <c r="T756" s="65"/>
      <c r="U756" s="65"/>
    </row>
    <row r="757" spans="3:21" ht="15.75" customHeight="1" x14ac:dyDescent="0.2">
      <c r="C757" s="72"/>
      <c r="D757" s="65"/>
      <c r="E757" s="65"/>
      <c r="F757" s="65"/>
      <c r="G757" s="65"/>
      <c r="H757" s="65"/>
      <c r="I757" s="65"/>
      <c r="J757" s="65"/>
      <c r="K757" s="65"/>
      <c r="L757" s="65"/>
      <c r="M757" s="65"/>
      <c r="N757" s="65"/>
      <c r="O757" s="65"/>
      <c r="P757" s="65"/>
      <c r="Q757" s="65"/>
      <c r="R757" s="65"/>
      <c r="S757" s="65"/>
      <c r="T757" s="65"/>
      <c r="U757" s="65"/>
    </row>
    <row r="758" spans="3:21" ht="15.75" customHeight="1" x14ac:dyDescent="0.2">
      <c r="C758" s="72"/>
      <c r="D758" s="65"/>
      <c r="E758" s="65"/>
      <c r="F758" s="65"/>
      <c r="G758" s="65"/>
      <c r="H758" s="65"/>
      <c r="I758" s="65"/>
      <c r="J758" s="65"/>
      <c r="K758" s="65"/>
      <c r="L758" s="65"/>
      <c r="M758" s="65"/>
      <c r="N758" s="65"/>
      <c r="O758" s="65"/>
      <c r="P758" s="65"/>
      <c r="Q758" s="65"/>
      <c r="R758" s="65"/>
      <c r="S758" s="65"/>
      <c r="T758" s="65"/>
      <c r="U758" s="65"/>
    </row>
    <row r="759" spans="3:21" ht="15.75" customHeight="1" x14ac:dyDescent="0.2">
      <c r="C759" s="72"/>
      <c r="D759" s="65"/>
      <c r="E759" s="65"/>
      <c r="F759" s="65"/>
      <c r="G759" s="65"/>
      <c r="H759" s="65"/>
      <c r="I759" s="65"/>
      <c r="J759" s="65"/>
      <c r="K759" s="65"/>
      <c r="L759" s="65"/>
      <c r="M759" s="65"/>
      <c r="N759" s="65"/>
      <c r="O759" s="65"/>
      <c r="P759" s="65"/>
      <c r="Q759" s="65"/>
      <c r="R759" s="65"/>
      <c r="S759" s="65"/>
      <c r="T759" s="65"/>
      <c r="U759" s="65"/>
    </row>
    <row r="760" spans="3:21" ht="15.75" customHeight="1" x14ac:dyDescent="0.2">
      <c r="C760" s="72"/>
      <c r="D760" s="65"/>
      <c r="E760" s="65"/>
      <c r="F760" s="65"/>
      <c r="G760" s="65"/>
      <c r="H760" s="65"/>
      <c r="I760" s="65"/>
      <c r="J760" s="65"/>
      <c r="K760" s="65"/>
      <c r="L760" s="65"/>
      <c r="M760" s="65"/>
      <c r="N760" s="65"/>
      <c r="O760" s="65"/>
      <c r="P760" s="65"/>
      <c r="Q760" s="65"/>
      <c r="R760" s="65"/>
      <c r="S760" s="65"/>
      <c r="T760" s="65"/>
      <c r="U760" s="65"/>
    </row>
    <row r="761" spans="3:21" ht="15.75" customHeight="1" x14ac:dyDescent="0.2">
      <c r="C761" s="72"/>
      <c r="D761" s="65"/>
      <c r="E761" s="65"/>
      <c r="F761" s="65"/>
      <c r="G761" s="65"/>
      <c r="H761" s="65"/>
      <c r="I761" s="65"/>
      <c r="J761" s="65"/>
      <c r="K761" s="65"/>
      <c r="L761" s="65"/>
      <c r="M761" s="65"/>
      <c r="N761" s="65"/>
      <c r="O761" s="65"/>
      <c r="P761" s="65"/>
      <c r="Q761" s="65"/>
      <c r="R761" s="65"/>
      <c r="S761" s="65"/>
      <c r="T761" s="65"/>
      <c r="U761" s="65"/>
    </row>
    <row r="762" spans="3:21" ht="15.75" customHeight="1" x14ac:dyDescent="0.2">
      <c r="C762" s="72"/>
      <c r="D762" s="65"/>
      <c r="E762" s="65"/>
      <c r="F762" s="65"/>
      <c r="G762" s="65"/>
      <c r="H762" s="65"/>
      <c r="I762" s="65"/>
      <c r="J762" s="65"/>
      <c r="K762" s="65"/>
      <c r="L762" s="65"/>
      <c r="M762" s="65"/>
      <c r="N762" s="65"/>
      <c r="O762" s="65"/>
      <c r="P762" s="65"/>
      <c r="Q762" s="65"/>
      <c r="R762" s="65"/>
      <c r="S762" s="65"/>
      <c r="T762" s="65"/>
      <c r="U762" s="65"/>
    </row>
    <row r="763" spans="3:21" ht="15.75" customHeight="1" x14ac:dyDescent="0.2">
      <c r="C763" s="72"/>
      <c r="D763" s="65"/>
      <c r="E763" s="65"/>
      <c r="F763" s="65"/>
      <c r="G763" s="65"/>
      <c r="H763" s="65"/>
      <c r="I763" s="65"/>
      <c r="J763" s="65"/>
      <c r="K763" s="65"/>
      <c r="L763" s="65"/>
      <c r="M763" s="65"/>
      <c r="N763" s="65"/>
      <c r="O763" s="65"/>
      <c r="P763" s="65"/>
      <c r="Q763" s="65"/>
      <c r="R763" s="65"/>
      <c r="S763" s="65"/>
      <c r="T763" s="65"/>
      <c r="U763" s="65"/>
    </row>
    <row r="764" spans="3:21" ht="15.75" customHeight="1" x14ac:dyDescent="0.2">
      <c r="C764" s="72"/>
      <c r="D764" s="65"/>
      <c r="E764" s="65"/>
      <c r="F764" s="65"/>
      <c r="G764" s="65"/>
      <c r="H764" s="65"/>
      <c r="I764" s="65"/>
      <c r="J764" s="65"/>
      <c r="K764" s="65"/>
      <c r="L764" s="65"/>
      <c r="M764" s="65"/>
      <c r="N764" s="65"/>
      <c r="O764" s="65"/>
      <c r="P764" s="65"/>
      <c r="Q764" s="65"/>
      <c r="R764" s="65"/>
      <c r="S764" s="65"/>
      <c r="T764" s="65"/>
      <c r="U764" s="65"/>
    </row>
    <row r="765" spans="3:21" ht="15.75" customHeight="1" x14ac:dyDescent="0.2">
      <c r="C765" s="72"/>
      <c r="D765" s="65"/>
      <c r="E765" s="65"/>
      <c r="F765" s="65"/>
      <c r="G765" s="65"/>
      <c r="H765" s="65"/>
      <c r="I765" s="65"/>
      <c r="J765" s="65"/>
      <c r="K765" s="65"/>
      <c r="L765" s="65"/>
      <c r="M765" s="65"/>
      <c r="N765" s="65"/>
      <c r="O765" s="65"/>
      <c r="P765" s="65"/>
      <c r="Q765" s="65"/>
      <c r="R765" s="65"/>
      <c r="S765" s="65"/>
      <c r="T765" s="65"/>
      <c r="U765" s="65"/>
    </row>
    <row r="766" spans="3:21" ht="15.75" customHeight="1" x14ac:dyDescent="0.2">
      <c r="C766" s="72"/>
      <c r="D766" s="65"/>
      <c r="E766" s="65"/>
      <c r="F766" s="65"/>
      <c r="G766" s="65"/>
      <c r="H766" s="65"/>
      <c r="I766" s="65"/>
      <c r="J766" s="65"/>
      <c r="K766" s="65"/>
      <c r="L766" s="65"/>
      <c r="M766" s="65"/>
      <c r="N766" s="65"/>
      <c r="O766" s="65"/>
      <c r="P766" s="65"/>
      <c r="Q766" s="65"/>
      <c r="R766" s="65"/>
      <c r="S766" s="65"/>
      <c r="T766" s="65"/>
      <c r="U766" s="65"/>
    </row>
    <row r="767" spans="3:21" ht="15.75" customHeight="1" x14ac:dyDescent="0.2">
      <c r="C767" s="72"/>
      <c r="D767" s="65"/>
      <c r="E767" s="65"/>
      <c r="F767" s="65"/>
      <c r="G767" s="65"/>
      <c r="H767" s="65"/>
      <c r="I767" s="65"/>
      <c r="J767" s="65"/>
      <c r="K767" s="65"/>
      <c r="L767" s="65"/>
      <c r="M767" s="65"/>
      <c r="N767" s="65"/>
      <c r="O767" s="65"/>
      <c r="P767" s="65"/>
      <c r="Q767" s="65"/>
      <c r="R767" s="65"/>
      <c r="S767" s="65"/>
      <c r="T767" s="65"/>
      <c r="U767" s="65"/>
    </row>
    <row r="768" spans="3:21" ht="15.75" customHeight="1" x14ac:dyDescent="0.2">
      <c r="C768" s="72"/>
      <c r="D768" s="65"/>
      <c r="E768" s="65"/>
      <c r="F768" s="65"/>
      <c r="G768" s="65"/>
      <c r="H768" s="65"/>
      <c r="I768" s="65"/>
      <c r="J768" s="65"/>
      <c r="K768" s="65"/>
      <c r="L768" s="65"/>
      <c r="M768" s="65"/>
      <c r="N768" s="65"/>
      <c r="O768" s="65"/>
      <c r="P768" s="65"/>
      <c r="Q768" s="65"/>
      <c r="R768" s="65"/>
      <c r="S768" s="65"/>
      <c r="T768" s="65"/>
      <c r="U768" s="65"/>
    </row>
    <row r="769" spans="3:21" ht="15.75" customHeight="1" x14ac:dyDescent="0.2">
      <c r="C769" s="72"/>
      <c r="D769" s="65"/>
      <c r="E769" s="65"/>
      <c r="F769" s="65"/>
      <c r="G769" s="65"/>
      <c r="H769" s="65"/>
      <c r="I769" s="65"/>
      <c r="J769" s="65"/>
      <c r="K769" s="65"/>
      <c r="L769" s="65"/>
      <c r="M769" s="65"/>
      <c r="N769" s="65"/>
      <c r="O769" s="65"/>
      <c r="P769" s="65"/>
      <c r="Q769" s="65"/>
      <c r="R769" s="65"/>
      <c r="S769" s="65"/>
      <c r="T769" s="65"/>
      <c r="U769" s="65"/>
    </row>
    <row r="770" spans="3:21" ht="15.75" customHeight="1" x14ac:dyDescent="0.2">
      <c r="C770" s="72"/>
      <c r="D770" s="65"/>
      <c r="E770" s="65"/>
      <c r="F770" s="65"/>
      <c r="G770" s="65"/>
      <c r="H770" s="65"/>
      <c r="I770" s="65"/>
      <c r="J770" s="65"/>
      <c r="K770" s="65"/>
      <c r="L770" s="65"/>
      <c r="M770" s="65"/>
      <c r="N770" s="65"/>
      <c r="O770" s="65"/>
      <c r="P770" s="65"/>
      <c r="Q770" s="65"/>
      <c r="R770" s="65"/>
      <c r="S770" s="65"/>
      <c r="T770" s="65"/>
      <c r="U770" s="65"/>
    </row>
    <row r="771" spans="3:21" ht="15.75" customHeight="1" x14ac:dyDescent="0.2">
      <c r="C771" s="72"/>
      <c r="D771" s="65"/>
      <c r="E771" s="65"/>
      <c r="F771" s="65"/>
      <c r="G771" s="65"/>
      <c r="H771" s="65"/>
      <c r="I771" s="65"/>
      <c r="J771" s="65"/>
      <c r="K771" s="65"/>
      <c r="L771" s="65"/>
      <c r="M771" s="65"/>
      <c r="N771" s="65"/>
      <c r="O771" s="65"/>
      <c r="P771" s="65"/>
      <c r="Q771" s="65"/>
      <c r="R771" s="65"/>
      <c r="S771" s="65"/>
      <c r="T771" s="65"/>
      <c r="U771" s="65"/>
    </row>
    <row r="772" spans="3:21" ht="15.75" customHeight="1" x14ac:dyDescent="0.2">
      <c r="C772" s="72"/>
      <c r="D772" s="65"/>
      <c r="E772" s="65"/>
      <c r="F772" s="65"/>
      <c r="G772" s="65"/>
      <c r="H772" s="65"/>
      <c r="I772" s="65"/>
      <c r="J772" s="65"/>
      <c r="K772" s="65"/>
      <c r="L772" s="65"/>
      <c r="M772" s="65"/>
      <c r="N772" s="65"/>
      <c r="O772" s="65"/>
      <c r="P772" s="65"/>
      <c r="Q772" s="65"/>
      <c r="R772" s="65"/>
      <c r="S772" s="65"/>
      <c r="T772" s="65"/>
      <c r="U772" s="65"/>
    </row>
    <row r="773" spans="3:21" ht="15.75" customHeight="1" x14ac:dyDescent="0.2">
      <c r="C773" s="72"/>
      <c r="D773" s="65"/>
      <c r="E773" s="65"/>
      <c r="F773" s="65"/>
      <c r="G773" s="65"/>
      <c r="H773" s="65"/>
      <c r="I773" s="65"/>
      <c r="J773" s="65"/>
      <c r="K773" s="65"/>
      <c r="L773" s="65"/>
      <c r="M773" s="65"/>
      <c r="N773" s="65"/>
      <c r="O773" s="65"/>
      <c r="P773" s="65"/>
      <c r="Q773" s="65"/>
      <c r="R773" s="65"/>
      <c r="S773" s="65"/>
      <c r="T773" s="65"/>
      <c r="U773" s="65"/>
    </row>
    <row r="774" spans="3:21" ht="15.75" customHeight="1" x14ac:dyDescent="0.2">
      <c r="C774" s="72"/>
      <c r="D774" s="65"/>
      <c r="E774" s="65"/>
      <c r="F774" s="65"/>
      <c r="G774" s="65"/>
      <c r="H774" s="65"/>
      <c r="I774" s="65"/>
      <c r="J774" s="65"/>
      <c r="K774" s="65"/>
      <c r="L774" s="65"/>
      <c r="M774" s="65"/>
      <c r="N774" s="65"/>
      <c r="O774" s="65"/>
      <c r="P774" s="65"/>
      <c r="Q774" s="65"/>
      <c r="R774" s="65"/>
      <c r="S774" s="65"/>
      <c r="T774" s="65"/>
      <c r="U774" s="65"/>
    </row>
    <row r="775" spans="3:21" ht="15.75" customHeight="1" x14ac:dyDescent="0.2">
      <c r="C775" s="72"/>
      <c r="D775" s="65"/>
      <c r="E775" s="65"/>
      <c r="F775" s="65"/>
      <c r="G775" s="65"/>
      <c r="H775" s="65"/>
      <c r="I775" s="65"/>
      <c r="J775" s="65"/>
      <c r="K775" s="65"/>
      <c r="L775" s="65"/>
      <c r="M775" s="65"/>
      <c r="N775" s="65"/>
      <c r="O775" s="65"/>
      <c r="P775" s="65"/>
      <c r="Q775" s="65"/>
      <c r="R775" s="65"/>
      <c r="S775" s="65"/>
      <c r="T775" s="65"/>
      <c r="U775" s="65"/>
    </row>
    <row r="776" spans="3:21" ht="15.75" customHeight="1" x14ac:dyDescent="0.2">
      <c r="C776" s="72"/>
      <c r="D776" s="65"/>
      <c r="E776" s="65"/>
      <c r="F776" s="65"/>
      <c r="G776" s="65"/>
      <c r="H776" s="65"/>
      <c r="I776" s="65"/>
      <c r="J776" s="65"/>
      <c r="K776" s="65"/>
      <c r="L776" s="65"/>
      <c r="M776" s="65"/>
      <c r="N776" s="65"/>
      <c r="O776" s="65"/>
      <c r="P776" s="65"/>
      <c r="Q776" s="65"/>
      <c r="R776" s="65"/>
      <c r="S776" s="65"/>
      <c r="T776" s="65"/>
      <c r="U776" s="65"/>
    </row>
    <row r="777" spans="3:21" ht="15.75" customHeight="1" x14ac:dyDescent="0.2">
      <c r="C777" s="72"/>
      <c r="D777" s="65"/>
      <c r="E777" s="65"/>
      <c r="F777" s="65"/>
      <c r="G777" s="65"/>
      <c r="H777" s="65"/>
      <c r="I777" s="65"/>
      <c r="J777" s="65"/>
      <c r="K777" s="65"/>
      <c r="L777" s="65"/>
      <c r="M777" s="65"/>
      <c r="N777" s="65"/>
      <c r="O777" s="65"/>
      <c r="P777" s="65"/>
      <c r="Q777" s="65"/>
      <c r="R777" s="65"/>
      <c r="S777" s="65"/>
      <c r="T777" s="65"/>
      <c r="U777" s="65"/>
    </row>
    <row r="778" spans="3:21" ht="15.75" customHeight="1" x14ac:dyDescent="0.2">
      <c r="C778" s="72"/>
      <c r="D778" s="65"/>
      <c r="E778" s="65"/>
      <c r="F778" s="65"/>
      <c r="G778" s="65"/>
      <c r="H778" s="65"/>
      <c r="I778" s="65"/>
      <c r="J778" s="65"/>
      <c r="K778" s="65"/>
      <c r="L778" s="65"/>
      <c r="M778" s="65"/>
      <c r="N778" s="65"/>
      <c r="O778" s="65"/>
      <c r="P778" s="65"/>
      <c r="Q778" s="65"/>
      <c r="R778" s="65"/>
      <c r="S778" s="65"/>
      <c r="T778" s="65"/>
      <c r="U778" s="65"/>
    </row>
    <row r="779" spans="3:21" ht="15.75" customHeight="1" x14ac:dyDescent="0.2">
      <c r="C779" s="72"/>
      <c r="D779" s="65"/>
      <c r="E779" s="65"/>
      <c r="F779" s="65"/>
      <c r="G779" s="65"/>
      <c r="H779" s="65"/>
      <c r="I779" s="65"/>
      <c r="J779" s="65"/>
      <c r="K779" s="65"/>
      <c r="L779" s="65"/>
      <c r="M779" s="65"/>
      <c r="N779" s="65"/>
      <c r="O779" s="65"/>
      <c r="P779" s="65"/>
      <c r="Q779" s="65"/>
      <c r="R779" s="65"/>
      <c r="S779" s="65"/>
      <c r="T779" s="65"/>
      <c r="U779" s="65"/>
    </row>
    <row r="780" spans="3:21" ht="15.75" customHeight="1" x14ac:dyDescent="0.2">
      <c r="C780" s="72"/>
      <c r="D780" s="65"/>
      <c r="E780" s="65"/>
      <c r="F780" s="65"/>
      <c r="G780" s="65"/>
      <c r="H780" s="65"/>
      <c r="I780" s="65"/>
      <c r="J780" s="65"/>
      <c r="K780" s="65"/>
      <c r="L780" s="65"/>
      <c r="M780" s="65"/>
      <c r="N780" s="65"/>
      <c r="O780" s="65"/>
      <c r="P780" s="65"/>
      <c r="Q780" s="65"/>
      <c r="R780" s="65"/>
      <c r="S780" s="65"/>
      <c r="T780" s="65"/>
      <c r="U780" s="65"/>
    </row>
    <row r="781" spans="3:21" ht="15.75" customHeight="1" x14ac:dyDescent="0.2">
      <c r="C781" s="72"/>
      <c r="D781" s="65"/>
      <c r="E781" s="65"/>
      <c r="F781" s="65"/>
      <c r="G781" s="65"/>
      <c r="H781" s="65"/>
      <c r="I781" s="65"/>
      <c r="J781" s="65"/>
      <c r="K781" s="65"/>
      <c r="L781" s="65"/>
      <c r="M781" s="65"/>
      <c r="N781" s="65"/>
      <c r="O781" s="65"/>
      <c r="P781" s="65"/>
      <c r="Q781" s="65"/>
      <c r="R781" s="65"/>
      <c r="S781" s="65"/>
      <c r="T781" s="65"/>
      <c r="U781" s="65"/>
    </row>
    <row r="782" spans="3:21" ht="15.75" customHeight="1" x14ac:dyDescent="0.2">
      <c r="C782" s="72"/>
      <c r="D782" s="65"/>
      <c r="E782" s="65"/>
      <c r="F782" s="65"/>
      <c r="G782" s="65"/>
      <c r="H782" s="65"/>
      <c r="I782" s="65"/>
      <c r="J782" s="65"/>
      <c r="K782" s="65"/>
      <c r="L782" s="65"/>
      <c r="M782" s="65"/>
      <c r="N782" s="65"/>
      <c r="O782" s="65"/>
      <c r="P782" s="65"/>
      <c r="Q782" s="65"/>
      <c r="R782" s="65"/>
      <c r="S782" s="65"/>
      <c r="T782" s="65"/>
      <c r="U782" s="65"/>
    </row>
    <row r="783" spans="3:21" ht="15.75" customHeight="1" x14ac:dyDescent="0.2">
      <c r="C783" s="72"/>
      <c r="D783" s="65"/>
      <c r="E783" s="65"/>
      <c r="F783" s="65"/>
      <c r="G783" s="65"/>
      <c r="H783" s="65"/>
      <c r="I783" s="65"/>
      <c r="J783" s="65"/>
      <c r="K783" s="65"/>
      <c r="L783" s="65"/>
      <c r="M783" s="65"/>
      <c r="N783" s="65"/>
      <c r="O783" s="65"/>
      <c r="P783" s="65"/>
      <c r="Q783" s="65"/>
      <c r="R783" s="65"/>
      <c r="S783" s="65"/>
      <c r="T783" s="65"/>
      <c r="U783" s="65"/>
    </row>
    <row r="784" spans="3:21" ht="15.75" customHeight="1" x14ac:dyDescent="0.2">
      <c r="C784" s="72"/>
      <c r="D784" s="65"/>
      <c r="E784" s="65"/>
      <c r="F784" s="65"/>
      <c r="G784" s="65"/>
      <c r="H784" s="65"/>
      <c r="I784" s="65"/>
      <c r="J784" s="65"/>
      <c r="K784" s="65"/>
      <c r="L784" s="65"/>
      <c r="M784" s="65"/>
      <c r="N784" s="65"/>
      <c r="O784" s="65"/>
      <c r="P784" s="65"/>
      <c r="Q784" s="65"/>
      <c r="R784" s="65"/>
      <c r="S784" s="65"/>
      <c r="T784" s="65"/>
      <c r="U784" s="65"/>
    </row>
    <row r="785" spans="3:21" ht="15.75" customHeight="1" x14ac:dyDescent="0.2">
      <c r="C785" s="72"/>
      <c r="D785" s="65"/>
      <c r="E785" s="65"/>
      <c r="F785" s="65"/>
      <c r="G785" s="65"/>
      <c r="H785" s="65"/>
      <c r="I785" s="65"/>
      <c r="J785" s="65"/>
      <c r="K785" s="65"/>
      <c r="L785" s="65"/>
      <c r="M785" s="65"/>
      <c r="N785" s="65"/>
      <c r="O785" s="65"/>
      <c r="P785" s="65"/>
      <c r="Q785" s="65"/>
      <c r="R785" s="65"/>
      <c r="S785" s="65"/>
      <c r="T785" s="65"/>
      <c r="U785" s="65"/>
    </row>
    <row r="786" spans="3:21" ht="15.75" customHeight="1" x14ac:dyDescent="0.2">
      <c r="C786" s="72"/>
      <c r="D786" s="65"/>
      <c r="E786" s="65"/>
      <c r="F786" s="65"/>
      <c r="G786" s="65"/>
      <c r="H786" s="65"/>
      <c r="I786" s="65"/>
      <c r="J786" s="65"/>
      <c r="K786" s="65"/>
      <c r="L786" s="65"/>
      <c r="M786" s="65"/>
      <c r="N786" s="65"/>
      <c r="O786" s="65"/>
      <c r="P786" s="65"/>
      <c r="Q786" s="65"/>
      <c r="R786" s="65"/>
      <c r="S786" s="65"/>
      <c r="T786" s="65"/>
      <c r="U786" s="65"/>
    </row>
    <row r="787" spans="3:21" ht="15.75" customHeight="1" x14ac:dyDescent="0.2">
      <c r="C787" s="72"/>
      <c r="D787" s="65"/>
      <c r="E787" s="65"/>
      <c r="F787" s="65"/>
      <c r="G787" s="65"/>
      <c r="H787" s="65"/>
      <c r="I787" s="65"/>
      <c r="J787" s="65"/>
      <c r="K787" s="65"/>
      <c r="L787" s="65"/>
      <c r="M787" s="65"/>
      <c r="N787" s="65"/>
      <c r="O787" s="65"/>
      <c r="P787" s="65"/>
      <c r="Q787" s="65"/>
      <c r="R787" s="65"/>
      <c r="S787" s="65"/>
      <c r="T787" s="65"/>
      <c r="U787" s="65"/>
    </row>
    <row r="788" spans="3:21" ht="15.75" customHeight="1" x14ac:dyDescent="0.2">
      <c r="C788" s="72"/>
      <c r="D788" s="65"/>
      <c r="E788" s="65"/>
      <c r="F788" s="65"/>
      <c r="G788" s="65"/>
      <c r="H788" s="65"/>
      <c r="I788" s="65"/>
      <c r="J788" s="65"/>
      <c r="K788" s="65"/>
      <c r="L788" s="65"/>
      <c r="M788" s="65"/>
      <c r="N788" s="65"/>
      <c r="O788" s="65"/>
      <c r="P788" s="65"/>
      <c r="Q788" s="65"/>
      <c r="R788" s="65"/>
      <c r="S788" s="65"/>
      <c r="T788" s="65"/>
      <c r="U788" s="65"/>
    </row>
    <row r="789" spans="3:21" ht="15.75" customHeight="1" x14ac:dyDescent="0.2">
      <c r="C789" s="72"/>
      <c r="D789" s="65"/>
      <c r="E789" s="65"/>
      <c r="F789" s="65"/>
      <c r="G789" s="65"/>
      <c r="H789" s="65"/>
      <c r="I789" s="65"/>
      <c r="J789" s="65"/>
      <c r="K789" s="65"/>
      <c r="L789" s="65"/>
      <c r="M789" s="65"/>
      <c r="N789" s="65"/>
      <c r="O789" s="65"/>
      <c r="P789" s="65"/>
      <c r="Q789" s="65"/>
      <c r="R789" s="65"/>
      <c r="S789" s="65"/>
      <c r="T789" s="65"/>
      <c r="U789" s="65"/>
    </row>
    <row r="790" spans="3:21" ht="15.75" customHeight="1" x14ac:dyDescent="0.2">
      <c r="C790" s="72"/>
      <c r="D790" s="65"/>
      <c r="E790" s="65"/>
      <c r="F790" s="65"/>
      <c r="G790" s="65"/>
      <c r="H790" s="65"/>
      <c r="I790" s="65"/>
      <c r="J790" s="65"/>
      <c r="K790" s="65"/>
      <c r="L790" s="65"/>
      <c r="M790" s="65"/>
      <c r="N790" s="65"/>
      <c r="O790" s="65"/>
      <c r="P790" s="65"/>
      <c r="Q790" s="65"/>
      <c r="R790" s="65"/>
      <c r="S790" s="65"/>
      <c r="T790" s="65"/>
      <c r="U790" s="65"/>
    </row>
    <row r="791" spans="3:21" ht="15.75" customHeight="1" x14ac:dyDescent="0.2">
      <c r="C791" s="72"/>
      <c r="D791" s="65"/>
      <c r="E791" s="65"/>
      <c r="F791" s="65"/>
      <c r="G791" s="65"/>
      <c r="H791" s="65"/>
      <c r="I791" s="65"/>
      <c r="J791" s="65"/>
      <c r="K791" s="65"/>
      <c r="L791" s="65"/>
      <c r="M791" s="65"/>
      <c r="N791" s="65"/>
      <c r="O791" s="65"/>
      <c r="P791" s="65"/>
      <c r="Q791" s="65"/>
      <c r="R791" s="65"/>
      <c r="S791" s="65"/>
      <c r="T791" s="65"/>
      <c r="U791" s="65"/>
    </row>
    <row r="792" spans="3:21" ht="15.75" customHeight="1" x14ac:dyDescent="0.2">
      <c r="C792" s="72"/>
      <c r="D792" s="65"/>
      <c r="E792" s="65"/>
      <c r="F792" s="65"/>
      <c r="G792" s="65"/>
      <c r="H792" s="65"/>
      <c r="I792" s="65"/>
      <c r="J792" s="65"/>
      <c r="K792" s="65"/>
      <c r="L792" s="65"/>
      <c r="M792" s="65"/>
      <c r="N792" s="65"/>
      <c r="O792" s="65"/>
      <c r="P792" s="65"/>
      <c r="Q792" s="65"/>
      <c r="R792" s="65"/>
      <c r="S792" s="65"/>
      <c r="T792" s="65"/>
      <c r="U792" s="65"/>
    </row>
    <row r="793" spans="3:21" ht="15.75" customHeight="1" x14ac:dyDescent="0.2">
      <c r="C793" s="72"/>
      <c r="D793" s="65"/>
      <c r="E793" s="65"/>
      <c r="F793" s="65"/>
      <c r="G793" s="65"/>
      <c r="H793" s="65"/>
      <c r="I793" s="65"/>
      <c r="J793" s="65"/>
      <c r="K793" s="65"/>
      <c r="L793" s="65"/>
      <c r="M793" s="65"/>
      <c r="N793" s="65"/>
      <c r="O793" s="65"/>
      <c r="P793" s="65"/>
      <c r="Q793" s="65"/>
      <c r="R793" s="65"/>
      <c r="S793" s="65"/>
      <c r="T793" s="65"/>
      <c r="U793" s="65"/>
    </row>
    <row r="794" spans="3:21" ht="15.75" customHeight="1" x14ac:dyDescent="0.2">
      <c r="C794" s="72"/>
      <c r="D794" s="65"/>
      <c r="E794" s="65"/>
      <c r="F794" s="65"/>
      <c r="G794" s="65"/>
      <c r="H794" s="65"/>
      <c r="I794" s="65"/>
      <c r="J794" s="65"/>
      <c r="K794" s="65"/>
      <c r="L794" s="65"/>
      <c r="M794" s="65"/>
      <c r="N794" s="65"/>
      <c r="O794" s="65"/>
      <c r="P794" s="65"/>
      <c r="Q794" s="65"/>
      <c r="R794" s="65"/>
      <c r="S794" s="65"/>
      <c r="T794" s="65"/>
      <c r="U794" s="65"/>
    </row>
    <row r="795" spans="3:21" ht="15.75" customHeight="1" x14ac:dyDescent="0.2">
      <c r="C795" s="72"/>
      <c r="D795" s="65"/>
      <c r="E795" s="65"/>
      <c r="F795" s="65"/>
      <c r="G795" s="65"/>
      <c r="H795" s="65"/>
      <c r="I795" s="65"/>
      <c r="J795" s="65"/>
      <c r="K795" s="65"/>
      <c r="L795" s="65"/>
      <c r="M795" s="65"/>
      <c r="N795" s="65"/>
      <c r="O795" s="65"/>
      <c r="P795" s="65"/>
      <c r="Q795" s="65"/>
      <c r="R795" s="65"/>
      <c r="S795" s="65"/>
      <c r="T795" s="65"/>
      <c r="U795" s="65"/>
    </row>
    <row r="796" spans="3:21" ht="15.75" customHeight="1" x14ac:dyDescent="0.2">
      <c r="C796" s="72"/>
      <c r="D796" s="65"/>
      <c r="E796" s="65"/>
      <c r="F796" s="65"/>
      <c r="G796" s="65"/>
      <c r="H796" s="65"/>
      <c r="I796" s="65"/>
      <c r="J796" s="65"/>
      <c r="K796" s="65"/>
      <c r="L796" s="65"/>
      <c r="M796" s="65"/>
      <c r="N796" s="65"/>
      <c r="O796" s="65"/>
      <c r="P796" s="65"/>
      <c r="Q796" s="65"/>
      <c r="R796" s="65"/>
      <c r="S796" s="65"/>
      <c r="T796" s="65"/>
      <c r="U796" s="65"/>
    </row>
    <row r="797" spans="3:21" ht="15.75" customHeight="1" x14ac:dyDescent="0.2">
      <c r="C797" s="72"/>
      <c r="D797" s="65"/>
      <c r="E797" s="65"/>
      <c r="F797" s="65"/>
      <c r="G797" s="65"/>
      <c r="H797" s="65"/>
      <c r="I797" s="65"/>
      <c r="J797" s="65"/>
      <c r="K797" s="65"/>
      <c r="L797" s="65"/>
      <c r="M797" s="65"/>
      <c r="N797" s="65"/>
      <c r="O797" s="65"/>
      <c r="P797" s="65"/>
      <c r="Q797" s="65"/>
      <c r="R797" s="65"/>
      <c r="S797" s="65"/>
      <c r="T797" s="65"/>
      <c r="U797" s="65"/>
    </row>
    <row r="798" spans="3:21" ht="15.75" customHeight="1" x14ac:dyDescent="0.2">
      <c r="C798" s="72"/>
      <c r="D798" s="65"/>
      <c r="E798" s="65"/>
      <c r="F798" s="65"/>
      <c r="G798" s="65"/>
      <c r="H798" s="65"/>
      <c r="I798" s="65"/>
      <c r="J798" s="65"/>
      <c r="K798" s="65"/>
      <c r="L798" s="65"/>
      <c r="M798" s="65"/>
      <c r="N798" s="65"/>
      <c r="O798" s="65"/>
      <c r="P798" s="65"/>
      <c r="Q798" s="65"/>
      <c r="R798" s="65"/>
      <c r="S798" s="65"/>
      <c r="T798" s="65"/>
      <c r="U798" s="65"/>
    </row>
    <row r="799" spans="3:21" ht="15.75" customHeight="1" x14ac:dyDescent="0.2">
      <c r="C799" s="72"/>
      <c r="D799" s="65"/>
      <c r="E799" s="65"/>
      <c r="F799" s="65"/>
      <c r="G799" s="65"/>
      <c r="H799" s="65"/>
      <c r="I799" s="65"/>
      <c r="J799" s="65"/>
      <c r="K799" s="65"/>
      <c r="L799" s="65"/>
      <c r="M799" s="65"/>
      <c r="N799" s="65"/>
      <c r="O799" s="65"/>
      <c r="P799" s="65"/>
      <c r="Q799" s="65"/>
      <c r="R799" s="65"/>
      <c r="S799" s="65"/>
      <c r="T799" s="65"/>
      <c r="U799" s="65"/>
    </row>
    <row r="800" spans="3:21" ht="15.75" customHeight="1" x14ac:dyDescent="0.2">
      <c r="C800" s="72"/>
      <c r="D800" s="65"/>
      <c r="E800" s="65"/>
      <c r="F800" s="65"/>
      <c r="G800" s="65"/>
      <c r="H800" s="65"/>
      <c r="I800" s="65"/>
      <c r="J800" s="65"/>
      <c r="K800" s="65"/>
      <c r="L800" s="65"/>
      <c r="M800" s="65"/>
      <c r="N800" s="65"/>
      <c r="O800" s="65"/>
      <c r="P800" s="65"/>
      <c r="Q800" s="65"/>
      <c r="R800" s="65"/>
      <c r="S800" s="65"/>
      <c r="T800" s="65"/>
      <c r="U800" s="65"/>
    </row>
    <row r="801" spans="3:21" ht="15.75" customHeight="1" x14ac:dyDescent="0.2">
      <c r="C801" s="72"/>
      <c r="D801" s="65"/>
      <c r="E801" s="65"/>
      <c r="F801" s="65"/>
      <c r="G801" s="65"/>
      <c r="H801" s="65"/>
      <c r="I801" s="65"/>
      <c r="J801" s="65"/>
      <c r="K801" s="65"/>
      <c r="L801" s="65"/>
      <c r="M801" s="65"/>
      <c r="N801" s="65"/>
      <c r="O801" s="65"/>
      <c r="P801" s="65"/>
      <c r="Q801" s="65"/>
      <c r="R801" s="65"/>
      <c r="S801" s="65"/>
      <c r="T801" s="65"/>
      <c r="U801" s="65"/>
    </row>
    <row r="802" spans="3:21" ht="15.75" customHeight="1" x14ac:dyDescent="0.2">
      <c r="C802" s="72"/>
      <c r="D802" s="65"/>
      <c r="E802" s="65"/>
      <c r="F802" s="65"/>
      <c r="G802" s="65"/>
      <c r="H802" s="65"/>
      <c r="I802" s="65"/>
      <c r="J802" s="65"/>
      <c r="K802" s="65"/>
      <c r="L802" s="65"/>
      <c r="M802" s="65"/>
      <c r="N802" s="65"/>
      <c r="O802" s="65"/>
      <c r="P802" s="65"/>
      <c r="Q802" s="65"/>
      <c r="R802" s="65"/>
      <c r="S802" s="65"/>
      <c r="T802" s="65"/>
      <c r="U802" s="65"/>
    </row>
    <row r="803" spans="3:21" ht="15.75" customHeight="1" x14ac:dyDescent="0.2">
      <c r="C803" s="72"/>
      <c r="D803" s="65"/>
      <c r="E803" s="65"/>
      <c r="F803" s="65"/>
      <c r="G803" s="65"/>
      <c r="H803" s="65"/>
      <c r="I803" s="65"/>
      <c r="J803" s="65"/>
      <c r="K803" s="65"/>
      <c r="L803" s="65"/>
      <c r="M803" s="65"/>
      <c r="N803" s="65"/>
      <c r="O803" s="65"/>
      <c r="P803" s="65"/>
      <c r="Q803" s="65"/>
      <c r="R803" s="65"/>
      <c r="S803" s="65"/>
      <c r="T803" s="65"/>
      <c r="U803" s="65"/>
    </row>
    <row r="804" spans="3:21" ht="15.75" customHeight="1" x14ac:dyDescent="0.2">
      <c r="C804" s="72"/>
      <c r="D804" s="65"/>
      <c r="E804" s="65"/>
      <c r="F804" s="65"/>
      <c r="G804" s="65"/>
      <c r="H804" s="65"/>
      <c r="I804" s="65"/>
      <c r="J804" s="65"/>
      <c r="K804" s="65"/>
      <c r="L804" s="65"/>
      <c r="M804" s="65"/>
      <c r="N804" s="65"/>
      <c r="O804" s="65"/>
      <c r="P804" s="65"/>
      <c r="Q804" s="65"/>
      <c r="R804" s="65"/>
      <c r="S804" s="65"/>
      <c r="T804" s="65"/>
      <c r="U804" s="65"/>
    </row>
    <row r="805" spans="3:21" ht="15.75" customHeight="1" x14ac:dyDescent="0.2">
      <c r="C805" s="72"/>
      <c r="D805" s="65"/>
      <c r="E805" s="65"/>
      <c r="F805" s="65"/>
      <c r="G805" s="65"/>
      <c r="H805" s="65"/>
      <c r="I805" s="65"/>
      <c r="J805" s="65"/>
      <c r="K805" s="65"/>
      <c r="L805" s="65"/>
      <c r="M805" s="65"/>
      <c r="N805" s="65"/>
      <c r="O805" s="65"/>
      <c r="P805" s="65"/>
      <c r="Q805" s="65"/>
      <c r="R805" s="65"/>
      <c r="S805" s="65"/>
      <c r="T805" s="65"/>
      <c r="U805" s="65"/>
    </row>
    <row r="806" spans="3:21" ht="15.75" customHeight="1" x14ac:dyDescent="0.2">
      <c r="C806" s="72"/>
      <c r="D806" s="65"/>
      <c r="E806" s="65"/>
      <c r="F806" s="65"/>
      <c r="G806" s="65"/>
      <c r="H806" s="65"/>
      <c r="I806" s="65"/>
      <c r="J806" s="65"/>
      <c r="K806" s="65"/>
      <c r="L806" s="65"/>
      <c r="M806" s="65"/>
      <c r="N806" s="65"/>
      <c r="O806" s="65"/>
      <c r="P806" s="65"/>
      <c r="Q806" s="65"/>
      <c r="R806" s="65"/>
      <c r="S806" s="65"/>
      <c r="T806" s="65"/>
      <c r="U806" s="65"/>
    </row>
    <row r="807" spans="3:21" ht="15.75" customHeight="1" x14ac:dyDescent="0.2">
      <c r="C807" s="72"/>
      <c r="D807" s="65"/>
      <c r="E807" s="65"/>
      <c r="F807" s="65"/>
      <c r="G807" s="65"/>
      <c r="H807" s="65"/>
      <c r="I807" s="65"/>
      <c r="J807" s="65"/>
      <c r="K807" s="65"/>
      <c r="L807" s="65"/>
      <c r="M807" s="65"/>
      <c r="N807" s="65"/>
      <c r="O807" s="65"/>
      <c r="P807" s="65"/>
      <c r="Q807" s="65"/>
      <c r="R807" s="65"/>
      <c r="S807" s="65"/>
      <c r="T807" s="65"/>
      <c r="U807" s="65"/>
    </row>
    <row r="808" spans="3:21" ht="15.75" customHeight="1" x14ac:dyDescent="0.2">
      <c r="C808" s="72"/>
      <c r="D808" s="65"/>
      <c r="E808" s="65"/>
      <c r="F808" s="65"/>
      <c r="G808" s="65"/>
      <c r="H808" s="65"/>
      <c r="I808" s="65"/>
      <c r="J808" s="65"/>
      <c r="K808" s="65"/>
      <c r="L808" s="65"/>
      <c r="M808" s="65"/>
      <c r="N808" s="65"/>
      <c r="O808" s="65"/>
      <c r="P808" s="65"/>
      <c r="Q808" s="65"/>
      <c r="R808" s="65"/>
      <c r="S808" s="65"/>
      <c r="T808" s="65"/>
      <c r="U808" s="65"/>
    </row>
    <row r="809" spans="3:21" ht="15.75" customHeight="1" x14ac:dyDescent="0.2">
      <c r="C809" s="72"/>
      <c r="D809" s="65"/>
      <c r="E809" s="65"/>
      <c r="F809" s="65"/>
      <c r="G809" s="65"/>
      <c r="H809" s="65"/>
      <c r="I809" s="65"/>
      <c r="J809" s="65"/>
      <c r="K809" s="65"/>
      <c r="L809" s="65"/>
      <c r="M809" s="65"/>
      <c r="N809" s="65"/>
      <c r="O809" s="65"/>
      <c r="P809" s="65"/>
      <c r="Q809" s="65"/>
      <c r="R809" s="65"/>
      <c r="S809" s="65"/>
      <c r="T809" s="65"/>
      <c r="U809" s="65"/>
    </row>
    <row r="810" spans="3:21" ht="15.75" customHeight="1" x14ac:dyDescent="0.2">
      <c r="C810" s="72"/>
      <c r="D810" s="65"/>
      <c r="E810" s="65"/>
      <c r="F810" s="65"/>
      <c r="G810" s="65"/>
      <c r="H810" s="65"/>
      <c r="I810" s="65"/>
      <c r="J810" s="65"/>
      <c r="K810" s="65"/>
      <c r="L810" s="65"/>
      <c r="M810" s="65"/>
      <c r="N810" s="65"/>
      <c r="O810" s="65"/>
      <c r="P810" s="65"/>
      <c r="Q810" s="65"/>
      <c r="R810" s="65"/>
      <c r="S810" s="65"/>
      <c r="T810" s="65"/>
      <c r="U810" s="65"/>
    </row>
    <row r="811" spans="3:21" ht="15.75" customHeight="1" x14ac:dyDescent="0.2">
      <c r="C811" s="72"/>
      <c r="D811" s="65"/>
      <c r="E811" s="65"/>
      <c r="F811" s="65"/>
      <c r="G811" s="65"/>
      <c r="H811" s="65"/>
      <c r="I811" s="65"/>
      <c r="J811" s="65"/>
      <c r="K811" s="65"/>
      <c r="L811" s="65"/>
      <c r="M811" s="65"/>
      <c r="N811" s="65"/>
      <c r="O811" s="65"/>
      <c r="P811" s="65"/>
      <c r="Q811" s="65"/>
      <c r="R811" s="65"/>
      <c r="S811" s="65"/>
      <c r="T811" s="65"/>
      <c r="U811" s="65"/>
    </row>
    <row r="812" spans="3:21" ht="15.75" customHeight="1" x14ac:dyDescent="0.2">
      <c r="C812" s="72"/>
      <c r="D812" s="65"/>
      <c r="E812" s="65"/>
      <c r="F812" s="65"/>
      <c r="G812" s="65"/>
      <c r="H812" s="65"/>
      <c r="I812" s="65"/>
      <c r="J812" s="65"/>
      <c r="K812" s="65"/>
      <c r="L812" s="65"/>
      <c r="M812" s="65"/>
      <c r="N812" s="65"/>
      <c r="O812" s="65"/>
      <c r="P812" s="65"/>
      <c r="Q812" s="65"/>
      <c r="R812" s="65"/>
      <c r="S812" s="65"/>
      <c r="T812" s="65"/>
      <c r="U812" s="65"/>
    </row>
    <row r="813" spans="3:21" ht="15.75" customHeight="1" x14ac:dyDescent="0.2">
      <c r="C813" s="72"/>
      <c r="D813" s="65"/>
      <c r="E813" s="65"/>
      <c r="F813" s="65"/>
      <c r="G813" s="65"/>
      <c r="H813" s="65"/>
      <c r="I813" s="65"/>
      <c r="J813" s="65"/>
      <c r="K813" s="65"/>
      <c r="L813" s="65"/>
      <c r="M813" s="65"/>
      <c r="N813" s="65"/>
      <c r="O813" s="65"/>
      <c r="P813" s="65"/>
      <c r="Q813" s="65"/>
      <c r="R813" s="65"/>
      <c r="S813" s="65"/>
      <c r="T813" s="65"/>
      <c r="U813" s="65"/>
    </row>
    <row r="814" spans="3:21" ht="15.75" customHeight="1" x14ac:dyDescent="0.2">
      <c r="C814" s="72"/>
      <c r="D814" s="65"/>
      <c r="E814" s="65"/>
      <c r="F814" s="65"/>
      <c r="G814" s="65"/>
      <c r="H814" s="65"/>
      <c r="I814" s="65"/>
      <c r="J814" s="65"/>
      <c r="K814" s="65"/>
      <c r="L814" s="65"/>
      <c r="M814" s="65"/>
      <c r="N814" s="65"/>
      <c r="O814" s="65"/>
      <c r="P814" s="65"/>
      <c r="Q814" s="65"/>
      <c r="R814" s="65"/>
      <c r="S814" s="65"/>
      <c r="T814" s="65"/>
      <c r="U814" s="65"/>
    </row>
    <row r="815" spans="3:21" ht="15.75" customHeight="1" x14ac:dyDescent="0.2">
      <c r="C815" s="72"/>
      <c r="D815" s="65"/>
      <c r="E815" s="65"/>
      <c r="F815" s="65"/>
      <c r="G815" s="65"/>
      <c r="H815" s="65"/>
      <c r="I815" s="65"/>
      <c r="J815" s="65"/>
      <c r="K815" s="65"/>
      <c r="L815" s="65"/>
      <c r="M815" s="65"/>
      <c r="N815" s="65"/>
      <c r="O815" s="65"/>
      <c r="P815" s="65"/>
      <c r="Q815" s="65"/>
      <c r="R815" s="65"/>
      <c r="S815" s="65"/>
      <c r="T815" s="65"/>
      <c r="U815" s="65"/>
    </row>
    <row r="816" spans="3:21" ht="15.75" customHeight="1" x14ac:dyDescent="0.2">
      <c r="C816" s="72"/>
      <c r="D816" s="65"/>
      <c r="E816" s="65"/>
      <c r="F816" s="65"/>
      <c r="G816" s="65"/>
      <c r="H816" s="65"/>
      <c r="I816" s="65"/>
      <c r="J816" s="65"/>
      <c r="K816" s="65"/>
      <c r="L816" s="65"/>
      <c r="M816" s="65"/>
      <c r="N816" s="65"/>
      <c r="O816" s="65"/>
      <c r="P816" s="65"/>
      <c r="Q816" s="65"/>
      <c r="R816" s="65"/>
      <c r="S816" s="65"/>
      <c r="T816" s="65"/>
      <c r="U816" s="65"/>
    </row>
    <row r="817" spans="3:21" ht="15.75" customHeight="1" x14ac:dyDescent="0.2">
      <c r="C817" s="72"/>
      <c r="D817" s="65"/>
      <c r="E817" s="65"/>
      <c r="F817" s="65"/>
      <c r="G817" s="65"/>
      <c r="H817" s="65"/>
      <c r="I817" s="65"/>
      <c r="J817" s="65"/>
      <c r="K817" s="65"/>
      <c r="L817" s="65"/>
      <c r="M817" s="65"/>
      <c r="N817" s="65"/>
      <c r="O817" s="65"/>
      <c r="P817" s="65"/>
      <c r="Q817" s="65"/>
      <c r="R817" s="65"/>
      <c r="S817" s="65"/>
      <c r="T817" s="65"/>
      <c r="U817" s="65"/>
    </row>
    <row r="818" spans="3:21" ht="15.75" customHeight="1" x14ac:dyDescent="0.2">
      <c r="C818" s="72"/>
      <c r="D818" s="65"/>
      <c r="E818" s="65"/>
      <c r="F818" s="65"/>
      <c r="G818" s="65"/>
      <c r="H818" s="65"/>
      <c r="I818" s="65"/>
      <c r="J818" s="65"/>
      <c r="K818" s="65"/>
      <c r="L818" s="65"/>
      <c r="M818" s="65"/>
      <c r="N818" s="65"/>
      <c r="O818" s="65"/>
      <c r="P818" s="65"/>
      <c r="Q818" s="65"/>
      <c r="R818" s="65"/>
      <c r="S818" s="65"/>
      <c r="T818" s="65"/>
      <c r="U818" s="65"/>
    </row>
    <row r="819" spans="3:21" ht="15.75" customHeight="1" x14ac:dyDescent="0.2">
      <c r="C819" s="72"/>
      <c r="D819" s="65"/>
      <c r="E819" s="65"/>
      <c r="F819" s="65"/>
      <c r="G819" s="65"/>
      <c r="H819" s="65"/>
      <c r="I819" s="65"/>
      <c r="J819" s="65"/>
      <c r="K819" s="65"/>
      <c r="L819" s="65"/>
      <c r="M819" s="65"/>
      <c r="N819" s="65"/>
      <c r="O819" s="65"/>
      <c r="P819" s="65"/>
      <c r="Q819" s="65"/>
      <c r="R819" s="65"/>
      <c r="S819" s="65"/>
      <c r="T819" s="65"/>
      <c r="U819" s="65"/>
    </row>
    <row r="820" spans="3:21" ht="15.75" customHeight="1" x14ac:dyDescent="0.2">
      <c r="C820" s="72"/>
      <c r="D820" s="65"/>
      <c r="E820" s="65"/>
      <c r="F820" s="65"/>
      <c r="G820" s="65"/>
      <c r="H820" s="65"/>
      <c r="I820" s="65"/>
      <c r="J820" s="65"/>
      <c r="K820" s="65"/>
      <c r="L820" s="65"/>
      <c r="M820" s="65"/>
      <c r="N820" s="65"/>
      <c r="O820" s="65"/>
      <c r="P820" s="65"/>
      <c r="Q820" s="65"/>
      <c r="R820" s="65"/>
      <c r="S820" s="65"/>
      <c r="T820" s="65"/>
      <c r="U820" s="65"/>
    </row>
    <row r="821" spans="3:21" ht="15.75" customHeight="1" x14ac:dyDescent="0.2">
      <c r="C821" s="72"/>
      <c r="D821" s="65"/>
      <c r="E821" s="65"/>
      <c r="F821" s="65"/>
      <c r="G821" s="65"/>
      <c r="H821" s="65"/>
      <c r="I821" s="65"/>
      <c r="J821" s="65"/>
      <c r="K821" s="65"/>
      <c r="L821" s="65"/>
      <c r="M821" s="65"/>
      <c r="N821" s="65"/>
      <c r="O821" s="65"/>
      <c r="P821" s="65"/>
      <c r="Q821" s="65"/>
      <c r="R821" s="65"/>
      <c r="S821" s="65"/>
      <c r="T821" s="65"/>
      <c r="U821" s="65"/>
    </row>
    <row r="822" spans="3:21" ht="15.75" customHeight="1" x14ac:dyDescent="0.2">
      <c r="C822" s="72"/>
      <c r="D822" s="65"/>
      <c r="E822" s="65"/>
      <c r="F822" s="65"/>
      <c r="G822" s="65"/>
      <c r="H822" s="65"/>
      <c r="I822" s="65"/>
      <c r="J822" s="65"/>
      <c r="K822" s="65"/>
      <c r="L822" s="65"/>
      <c r="M822" s="65"/>
      <c r="N822" s="65"/>
      <c r="O822" s="65"/>
      <c r="P822" s="65"/>
      <c r="Q822" s="65"/>
      <c r="R822" s="65"/>
      <c r="S822" s="65"/>
      <c r="T822" s="65"/>
      <c r="U822" s="65"/>
    </row>
    <row r="823" spans="3:21" ht="15.75" customHeight="1" x14ac:dyDescent="0.2">
      <c r="C823" s="72"/>
      <c r="D823" s="65"/>
      <c r="E823" s="65"/>
      <c r="F823" s="65"/>
      <c r="G823" s="65"/>
      <c r="H823" s="65"/>
      <c r="I823" s="65"/>
      <c r="J823" s="65"/>
      <c r="K823" s="65"/>
      <c r="L823" s="65"/>
      <c r="M823" s="65"/>
      <c r="N823" s="65"/>
      <c r="O823" s="65"/>
      <c r="P823" s="65"/>
      <c r="Q823" s="65"/>
      <c r="R823" s="65"/>
      <c r="S823" s="65"/>
      <c r="T823" s="65"/>
      <c r="U823" s="65"/>
    </row>
    <row r="824" spans="3:21" ht="15.75" customHeight="1" x14ac:dyDescent="0.2">
      <c r="C824" s="72"/>
      <c r="D824" s="65"/>
      <c r="E824" s="65"/>
      <c r="F824" s="65"/>
      <c r="G824" s="65"/>
      <c r="H824" s="65"/>
      <c r="I824" s="65"/>
      <c r="J824" s="65"/>
      <c r="K824" s="65"/>
      <c r="L824" s="65"/>
      <c r="M824" s="65"/>
      <c r="N824" s="65"/>
      <c r="O824" s="65"/>
      <c r="P824" s="65"/>
      <c r="Q824" s="65"/>
      <c r="R824" s="65"/>
      <c r="S824" s="65"/>
      <c r="T824" s="65"/>
      <c r="U824" s="65"/>
    </row>
    <row r="825" spans="3:21" ht="15.75" customHeight="1" x14ac:dyDescent="0.2">
      <c r="C825" s="72"/>
      <c r="D825" s="65"/>
      <c r="E825" s="65"/>
      <c r="F825" s="65"/>
      <c r="G825" s="65"/>
      <c r="H825" s="65"/>
      <c r="I825" s="65"/>
      <c r="J825" s="65"/>
      <c r="K825" s="65"/>
      <c r="L825" s="65"/>
      <c r="M825" s="65"/>
      <c r="N825" s="65"/>
      <c r="O825" s="65"/>
      <c r="P825" s="65"/>
      <c r="Q825" s="65"/>
      <c r="R825" s="65"/>
      <c r="S825" s="65"/>
      <c r="T825" s="65"/>
      <c r="U825" s="65"/>
    </row>
    <row r="826" spans="3:21" ht="15.75" customHeight="1" x14ac:dyDescent="0.2">
      <c r="C826" s="72"/>
      <c r="D826" s="65"/>
      <c r="E826" s="65"/>
      <c r="F826" s="65"/>
      <c r="G826" s="65"/>
      <c r="H826" s="65"/>
      <c r="I826" s="65"/>
      <c r="J826" s="65"/>
      <c r="K826" s="65"/>
      <c r="L826" s="65"/>
      <c r="M826" s="65"/>
      <c r="N826" s="65"/>
      <c r="O826" s="65"/>
      <c r="P826" s="65"/>
      <c r="Q826" s="65"/>
      <c r="R826" s="65"/>
      <c r="S826" s="65"/>
      <c r="T826" s="65"/>
      <c r="U826" s="65"/>
    </row>
    <row r="827" spans="3:21" ht="15.75" customHeight="1" x14ac:dyDescent="0.2">
      <c r="C827" s="72"/>
      <c r="D827" s="65"/>
      <c r="E827" s="65"/>
      <c r="F827" s="65"/>
      <c r="G827" s="65"/>
      <c r="H827" s="65"/>
      <c r="I827" s="65"/>
      <c r="J827" s="65"/>
      <c r="K827" s="65"/>
      <c r="L827" s="65"/>
      <c r="M827" s="65"/>
      <c r="N827" s="65"/>
      <c r="O827" s="65"/>
      <c r="P827" s="65"/>
      <c r="Q827" s="65"/>
      <c r="R827" s="65"/>
      <c r="S827" s="65"/>
      <c r="T827" s="65"/>
      <c r="U827" s="65"/>
    </row>
    <row r="828" spans="3:21" ht="15.75" customHeight="1" x14ac:dyDescent="0.2">
      <c r="C828" s="72"/>
      <c r="D828" s="65"/>
      <c r="E828" s="65"/>
      <c r="F828" s="65"/>
      <c r="G828" s="65"/>
      <c r="H828" s="65"/>
      <c r="I828" s="65"/>
      <c r="J828" s="65"/>
      <c r="K828" s="65"/>
      <c r="L828" s="65"/>
      <c r="M828" s="65"/>
      <c r="N828" s="65"/>
      <c r="O828" s="65"/>
      <c r="P828" s="65"/>
      <c r="Q828" s="65"/>
      <c r="R828" s="65"/>
      <c r="S828" s="65"/>
      <c r="T828" s="65"/>
      <c r="U828" s="65"/>
    </row>
    <row r="829" spans="3:21" ht="15.75" customHeight="1" x14ac:dyDescent="0.2">
      <c r="C829" s="72"/>
      <c r="D829" s="65"/>
      <c r="E829" s="65"/>
      <c r="F829" s="65"/>
      <c r="G829" s="65"/>
      <c r="H829" s="65"/>
      <c r="I829" s="65"/>
      <c r="J829" s="65"/>
      <c r="K829" s="65"/>
      <c r="L829" s="65"/>
      <c r="M829" s="65"/>
      <c r="N829" s="65"/>
      <c r="O829" s="65"/>
      <c r="P829" s="65"/>
      <c r="Q829" s="65"/>
      <c r="R829" s="65"/>
      <c r="S829" s="65"/>
      <c r="T829" s="65"/>
      <c r="U829" s="65"/>
    </row>
    <row r="830" spans="3:21" ht="15.75" customHeight="1" x14ac:dyDescent="0.2">
      <c r="C830" s="72"/>
      <c r="D830" s="65"/>
      <c r="E830" s="65"/>
      <c r="F830" s="65"/>
      <c r="G830" s="65"/>
      <c r="H830" s="65"/>
      <c r="I830" s="65"/>
      <c r="J830" s="65"/>
      <c r="K830" s="65"/>
      <c r="L830" s="65"/>
      <c r="M830" s="65"/>
      <c r="N830" s="65"/>
      <c r="O830" s="65"/>
      <c r="P830" s="65"/>
      <c r="Q830" s="65"/>
      <c r="R830" s="65"/>
      <c r="S830" s="65"/>
      <c r="T830" s="65"/>
      <c r="U830" s="65"/>
    </row>
    <row r="831" spans="3:21" ht="15.75" customHeight="1" x14ac:dyDescent="0.2">
      <c r="C831" s="72"/>
      <c r="D831" s="65"/>
      <c r="E831" s="65"/>
      <c r="F831" s="65"/>
      <c r="G831" s="65"/>
      <c r="H831" s="65"/>
      <c r="I831" s="65"/>
      <c r="J831" s="65"/>
      <c r="K831" s="65"/>
      <c r="L831" s="65"/>
      <c r="M831" s="65"/>
      <c r="N831" s="65"/>
      <c r="O831" s="65"/>
      <c r="P831" s="65"/>
      <c r="Q831" s="65"/>
      <c r="R831" s="65"/>
      <c r="S831" s="65"/>
      <c r="T831" s="65"/>
      <c r="U831" s="65"/>
    </row>
    <row r="832" spans="3:21" ht="15.75" customHeight="1" x14ac:dyDescent="0.2">
      <c r="C832" s="72"/>
      <c r="D832" s="65"/>
      <c r="E832" s="65"/>
      <c r="F832" s="65"/>
      <c r="G832" s="65"/>
      <c r="H832" s="65"/>
      <c r="I832" s="65"/>
      <c r="J832" s="65"/>
      <c r="K832" s="65"/>
      <c r="L832" s="65"/>
      <c r="M832" s="65"/>
      <c r="N832" s="65"/>
      <c r="O832" s="65"/>
      <c r="P832" s="65"/>
      <c r="Q832" s="65"/>
      <c r="R832" s="65"/>
      <c r="S832" s="65"/>
      <c r="T832" s="65"/>
      <c r="U832" s="65"/>
    </row>
    <row r="833" spans="3:21" ht="15.75" customHeight="1" x14ac:dyDescent="0.2">
      <c r="C833" s="72"/>
      <c r="D833" s="65"/>
      <c r="E833" s="65"/>
      <c r="F833" s="65"/>
      <c r="G833" s="65"/>
      <c r="H833" s="65"/>
      <c r="I833" s="65"/>
      <c r="J833" s="65"/>
      <c r="K833" s="65"/>
      <c r="L833" s="65"/>
      <c r="M833" s="65"/>
      <c r="N833" s="65"/>
      <c r="O833" s="65"/>
      <c r="P833" s="65"/>
      <c r="Q833" s="65"/>
      <c r="R833" s="65"/>
      <c r="S833" s="65"/>
      <c r="T833" s="65"/>
      <c r="U833" s="65"/>
    </row>
    <row r="834" spans="3:21" ht="15.75" customHeight="1" x14ac:dyDescent="0.2">
      <c r="C834" s="72"/>
      <c r="D834" s="65"/>
      <c r="E834" s="65"/>
      <c r="F834" s="65"/>
      <c r="G834" s="65"/>
      <c r="H834" s="65"/>
      <c r="I834" s="65"/>
      <c r="J834" s="65"/>
      <c r="K834" s="65"/>
      <c r="L834" s="65"/>
      <c r="M834" s="65"/>
      <c r="N834" s="65"/>
      <c r="O834" s="65"/>
      <c r="P834" s="65"/>
      <c r="Q834" s="65"/>
      <c r="R834" s="65"/>
      <c r="S834" s="65"/>
      <c r="T834" s="65"/>
      <c r="U834" s="65"/>
    </row>
    <row r="835" spans="3:21" ht="15.75" customHeight="1" x14ac:dyDescent="0.2">
      <c r="C835" s="72"/>
      <c r="D835" s="65"/>
      <c r="E835" s="65"/>
      <c r="F835" s="65"/>
      <c r="G835" s="65"/>
      <c r="H835" s="65"/>
      <c r="I835" s="65"/>
      <c r="J835" s="65"/>
      <c r="K835" s="65"/>
      <c r="L835" s="65"/>
      <c r="M835" s="65"/>
      <c r="N835" s="65"/>
      <c r="O835" s="65"/>
      <c r="P835" s="65"/>
      <c r="Q835" s="65"/>
      <c r="R835" s="65"/>
      <c r="S835" s="65"/>
      <c r="T835" s="65"/>
      <c r="U835" s="65"/>
    </row>
    <row r="836" spans="3:21" ht="15.75" customHeight="1" x14ac:dyDescent="0.2">
      <c r="C836" s="72"/>
      <c r="D836" s="65"/>
      <c r="E836" s="65"/>
      <c r="F836" s="65"/>
      <c r="G836" s="65"/>
      <c r="H836" s="65"/>
      <c r="I836" s="65"/>
      <c r="J836" s="65"/>
      <c r="K836" s="65"/>
      <c r="L836" s="65"/>
      <c r="M836" s="65"/>
      <c r="N836" s="65"/>
      <c r="O836" s="65"/>
      <c r="P836" s="65"/>
      <c r="Q836" s="65"/>
      <c r="R836" s="65"/>
      <c r="S836" s="65"/>
      <c r="T836" s="65"/>
      <c r="U836" s="65"/>
    </row>
    <row r="837" spans="3:21" ht="15.75" customHeight="1" x14ac:dyDescent="0.2">
      <c r="C837" s="72"/>
      <c r="D837" s="65"/>
      <c r="E837" s="65"/>
      <c r="F837" s="65"/>
      <c r="G837" s="65"/>
      <c r="H837" s="65"/>
      <c r="I837" s="65"/>
      <c r="J837" s="65"/>
      <c r="K837" s="65"/>
      <c r="L837" s="65"/>
      <c r="M837" s="65"/>
      <c r="N837" s="65"/>
      <c r="O837" s="65"/>
      <c r="P837" s="65"/>
      <c r="Q837" s="65"/>
      <c r="R837" s="65"/>
      <c r="S837" s="65"/>
      <c r="T837" s="65"/>
      <c r="U837" s="65"/>
    </row>
    <row r="838" spans="3:21" ht="15.75" customHeight="1" x14ac:dyDescent="0.2">
      <c r="C838" s="72"/>
      <c r="D838" s="65"/>
      <c r="E838" s="65"/>
      <c r="F838" s="65"/>
      <c r="G838" s="65"/>
      <c r="H838" s="65"/>
      <c r="I838" s="65"/>
      <c r="J838" s="65"/>
      <c r="K838" s="65"/>
      <c r="L838" s="65"/>
      <c r="M838" s="65"/>
      <c r="N838" s="65"/>
      <c r="O838" s="65"/>
      <c r="P838" s="65"/>
      <c r="Q838" s="65"/>
      <c r="R838" s="65"/>
      <c r="S838" s="65"/>
      <c r="T838" s="65"/>
      <c r="U838" s="65"/>
    </row>
    <row r="839" spans="3:21" ht="15.75" customHeight="1" x14ac:dyDescent="0.2">
      <c r="C839" s="72"/>
      <c r="D839" s="65"/>
      <c r="E839" s="65"/>
      <c r="F839" s="65"/>
      <c r="G839" s="65"/>
      <c r="H839" s="65"/>
      <c r="I839" s="65"/>
      <c r="J839" s="65"/>
      <c r="K839" s="65"/>
      <c r="L839" s="65"/>
      <c r="M839" s="65"/>
      <c r="N839" s="65"/>
      <c r="O839" s="65"/>
      <c r="P839" s="65"/>
      <c r="Q839" s="65"/>
      <c r="R839" s="65"/>
      <c r="S839" s="65"/>
      <c r="T839" s="65"/>
      <c r="U839" s="65"/>
    </row>
    <row r="840" spans="3:21" ht="15.75" customHeight="1" x14ac:dyDescent="0.2">
      <c r="C840" s="72"/>
      <c r="D840" s="65"/>
      <c r="E840" s="65"/>
      <c r="F840" s="65"/>
      <c r="G840" s="65"/>
      <c r="H840" s="65"/>
      <c r="I840" s="65"/>
      <c r="J840" s="65"/>
      <c r="K840" s="65"/>
      <c r="L840" s="65"/>
      <c r="M840" s="65"/>
      <c r="N840" s="65"/>
      <c r="O840" s="65"/>
      <c r="P840" s="65"/>
      <c r="Q840" s="65"/>
      <c r="R840" s="65"/>
      <c r="S840" s="65"/>
      <c r="T840" s="65"/>
      <c r="U840" s="65"/>
    </row>
    <row r="841" spans="3:21" ht="15.75" customHeight="1" x14ac:dyDescent="0.2">
      <c r="C841" s="72"/>
      <c r="D841" s="65"/>
      <c r="E841" s="65"/>
      <c r="F841" s="65"/>
      <c r="G841" s="65"/>
      <c r="H841" s="65"/>
      <c r="I841" s="65"/>
      <c r="J841" s="65"/>
      <c r="K841" s="65"/>
      <c r="L841" s="65"/>
      <c r="M841" s="65"/>
      <c r="N841" s="65"/>
      <c r="O841" s="65"/>
      <c r="P841" s="65"/>
      <c r="Q841" s="65"/>
      <c r="R841" s="65"/>
      <c r="S841" s="65"/>
      <c r="T841" s="65"/>
      <c r="U841" s="65"/>
    </row>
    <row r="842" spans="3:21" ht="15.75" customHeight="1" x14ac:dyDescent="0.2">
      <c r="C842" s="72"/>
      <c r="D842" s="65"/>
      <c r="E842" s="65"/>
      <c r="F842" s="65"/>
      <c r="G842" s="65"/>
      <c r="H842" s="65"/>
      <c r="I842" s="65"/>
      <c r="J842" s="65"/>
      <c r="K842" s="65"/>
      <c r="L842" s="65"/>
      <c r="M842" s="65"/>
      <c r="N842" s="65"/>
      <c r="O842" s="65"/>
      <c r="P842" s="65"/>
      <c r="Q842" s="65"/>
      <c r="R842" s="65"/>
      <c r="S842" s="65"/>
      <c r="T842" s="65"/>
      <c r="U842" s="65"/>
    </row>
    <row r="843" spans="3:21" ht="15.75" customHeight="1" x14ac:dyDescent="0.2">
      <c r="C843" s="72"/>
      <c r="D843" s="65"/>
      <c r="E843" s="65"/>
      <c r="F843" s="65"/>
      <c r="G843" s="65"/>
      <c r="H843" s="65"/>
      <c r="I843" s="65"/>
      <c r="J843" s="65"/>
      <c r="K843" s="65"/>
      <c r="L843" s="65"/>
      <c r="M843" s="65"/>
      <c r="N843" s="65"/>
      <c r="O843" s="65"/>
      <c r="P843" s="65"/>
      <c r="Q843" s="65"/>
      <c r="R843" s="65"/>
      <c r="S843" s="65"/>
      <c r="T843" s="65"/>
      <c r="U843" s="65"/>
    </row>
    <row r="844" spans="3:21" ht="15.75" customHeight="1" x14ac:dyDescent="0.2">
      <c r="C844" s="72"/>
      <c r="D844" s="65"/>
      <c r="E844" s="65"/>
      <c r="F844" s="65"/>
      <c r="G844" s="65"/>
      <c r="H844" s="65"/>
      <c r="I844" s="65"/>
      <c r="J844" s="65"/>
      <c r="K844" s="65"/>
      <c r="L844" s="65"/>
      <c r="M844" s="65"/>
      <c r="N844" s="65"/>
      <c r="O844" s="65"/>
      <c r="P844" s="65"/>
      <c r="Q844" s="65"/>
      <c r="R844" s="65"/>
      <c r="S844" s="65"/>
      <c r="T844" s="65"/>
      <c r="U844" s="65"/>
    </row>
    <row r="845" spans="3:21" ht="15.75" customHeight="1" x14ac:dyDescent="0.2">
      <c r="C845" s="72"/>
      <c r="D845" s="65"/>
      <c r="E845" s="65"/>
      <c r="F845" s="65"/>
      <c r="G845" s="65"/>
      <c r="H845" s="65"/>
      <c r="I845" s="65"/>
      <c r="J845" s="65"/>
      <c r="K845" s="65"/>
      <c r="L845" s="65"/>
      <c r="M845" s="65"/>
      <c r="N845" s="65"/>
      <c r="O845" s="65"/>
      <c r="P845" s="65"/>
      <c r="Q845" s="65"/>
      <c r="R845" s="65"/>
      <c r="S845" s="65"/>
      <c r="T845" s="65"/>
      <c r="U845" s="65"/>
    </row>
    <row r="846" spans="3:21" ht="15.75" customHeight="1" x14ac:dyDescent="0.2">
      <c r="C846" s="72"/>
      <c r="D846" s="65"/>
      <c r="E846" s="65"/>
      <c r="F846" s="65"/>
      <c r="G846" s="65"/>
      <c r="H846" s="65"/>
      <c r="I846" s="65"/>
      <c r="J846" s="65"/>
      <c r="K846" s="65"/>
      <c r="L846" s="65"/>
      <c r="M846" s="65"/>
      <c r="N846" s="65"/>
      <c r="O846" s="65"/>
      <c r="P846" s="65"/>
      <c r="Q846" s="65"/>
      <c r="R846" s="65"/>
      <c r="S846" s="65"/>
      <c r="T846" s="65"/>
      <c r="U846" s="65"/>
    </row>
    <row r="847" spans="3:21" ht="15.75" customHeight="1" x14ac:dyDescent="0.2">
      <c r="C847" s="72"/>
      <c r="D847" s="65"/>
      <c r="E847" s="65"/>
      <c r="F847" s="65"/>
      <c r="G847" s="65"/>
      <c r="H847" s="65"/>
      <c r="I847" s="65"/>
      <c r="J847" s="65"/>
      <c r="K847" s="65"/>
      <c r="L847" s="65"/>
      <c r="M847" s="65"/>
      <c r="N847" s="65"/>
      <c r="O847" s="65"/>
      <c r="P847" s="65"/>
      <c r="Q847" s="65"/>
      <c r="R847" s="65"/>
      <c r="S847" s="65"/>
      <c r="T847" s="65"/>
      <c r="U847" s="65"/>
    </row>
    <row r="848" spans="3:21" ht="15.75" customHeight="1" x14ac:dyDescent="0.2">
      <c r="C848" s="72"/>
      <c r="D848" s="65"/>
      <c r="E848" s="65"/>
      <c r="F848" s="65"/>
      <c r="G848" s="65"/>
      <c r="H848" s="65"/>
      <c r="I848" s="65"/>
      <c r="J848" s="65"/>
      <c r="K848" s="65"/>
      <c r="L848" s="65"/>
      <c r="M848" s="65"/>
      <c r="N848" s="65"/>
      <c r="O848" s="65"/>
      <c r="P848" s="65"/>
      <c r="Q848" s="65"/>
      <c r="R848" s="65"/>
      <c r="S848" s="65"/>
      <c r="T848" s="65"/>
      <c r="U848" s="65"/>
    </row>
    <row r="849" spans="3:21" ht="15.75" customHeight="1" x14ac:dyDescent="0.2">
      <c r="C849" s="72"/>
      <c r="D849" s="65"/>
      <c r="E849" s="65"/>
      <c r="F849" s="65"/>
      <c r="G849" s="65"/>
      <c r="H849" s="65"/>
      <c r="I849" s="65"/>
      <c r="J849" s="65"/>
      <c r="K849" s="65"/>
      <c r="L849" s="65"/>
      <c r="M849" s="65"/>
      <c r="N849" s="65"/>
      <c r="O849" s="65"/>
      <c r="P849" s="65"/>
      <c r="Q849" s="65"/>
      <c r="R849" s="65"/>
      <c r="S849" s="65"/>
      <c r="T849" s="65"/>
      <c r="U849" s="65"/>
    </row>
    <row r="850" spans="3:21" ht="15.75" customHeight="1" x14ac:dyDescent="0.2">
      <c r="C850" s="72"/>
      <c r="D850" s="65"/>
      <c r="E850" s="65"/>
      <c r="F850" s="65"/>
      <c r="G850" s="65"/>
      <c r="H850" s="65"/>
      <c r="I850" s="65"/>
      <c r="J850" s="65"/>
      <c r="K850" s="65"/>
      <c r="L850" s="65"/>
      <c r="M850" s="65"/>
      <c r="N850" s="65"/>
      <c r="O850" s="65"/>
      <c r="P850" s="65"/>
      <c r="Q850" s="65"/>
      <c r="R850" s="65"/>
      <c r="S850" s="65"/>
      <c r="T850" s="65"/>
      <c r="U850" s="65"/>
    </row>
    <row r="851" spans="3:21" ht="15.75" customHeight="1" x14ac:dyDescent="0.2">
      <c r="C851" s="72"/>
      <c r="D851" s="65"/>
      <c r="E851" s="65"/>
      <c r="F851" s="65"/>
      <c r="G851" s="65"/>
      <c r="H851" s="65"/>
      <c r="I851" s="65"/>
      <c r="J851" s="65"/>
      <c r="K851" s="65"/>
      <c r="L851" s="65"/>
      <c r="M851" s="65"/>
      <c r="N851" s="65"/>
      <c r="O851" s="65"/>
      <c r="P851" s="65"/>
      <c r="Q851" s="65"/>
      <c r="R851" s="65"/>
      <c r="S851" s="65"/>
      <c r="T851" s="65"/>
      <c r="U851" s="65"/>
    </row>
    <row r="852" spans="3:21" ht="15.75" customHeight="1" x14ac:dyDescent="0.2">
      <c r="C852" s="72"/>
      <c r="D852" s="65"/>
      <c r="E852" s="65"/>
      <c r="F852" s="65"/>
      <c r="G852" s="65"/>
      <c r="H852" s="65"/>
      <c r="I852" s="65"/>
      <c r="J852" s="65"/>
      <c r="K852" s="65"/>
      <c r="L852" s="65"/>
      <c r="M852" s="65"/>
      <c r="N852" s="65"/>
      <c r="O852" s="65"/>
      <c r="P852" s="65"/>
      <c r="Q852" s="65"/>
      <c r="R852" s="65"/>
      <c r="S852" s="65"/>
      <c r="T852" s="65"/>
      <c r="U852" s="65"/>
    </row>
    <row r="853" spans="3:21" ht="15.75" customHeight="1" x14ac:dyDescent="0.2">
      <c r="C853" s="72"/>
      <c r="D853" s="65"/>
      <c r="E853" s="65"/>
      <c r="F853" s="65"/>
      <c r="G853" s="65"/>
      <c r="H853" s="65"/>
      <c r="I853" s="65"/>
      <c r="J853" s="65"/>
      <c r="K853" s="65"/>
      <c r="L853" s="65"/>
      <c r="M853" s="65"/>
      <c r="N853" s="65"/>
      <c r="O853" s="65"/>
      <c r="P853" s="65"/>
      <c r="Q853" s="65"/>
      <c r="R853" s="65"/>
      <c r="S853" s="65"/>
      <c r="T853" s="65"/>
      <c r="U853" s="65"/>
    </row>
    <row r="854" spans="3:21" ht="15.75" customHeight="1" x14ac:dyDescent="0.2">
      <c r="C854" s="72"/>
      <c r="D854" s="65"/>
      <c r="E854" s="65"/>
      <c r="F854" s="65"/>
      <c r="G854" s="65"/>
      <c r="H854" s="65"/>
      <c r="I854" s="65"/>
      <c r="J854" s="65"/>
      <c r="K854" s="65"/>
      <c r="L854" s="65"/>
      <c r="M854" s="65"/>
      <c r="N854" s="65"/>
      <c r="O854" s="65"/>
      <c r="P854" s="65"/>
      <c r="Q854" s="65"/>
      <c r="R854" s="65"/>
      <c r="S854" s="65"/>
      <c r="T854" s="65"/>
      <c r="U854" s="65"/>
    </row>
    <row r="855" spans="3:21" ht="15.75" customHeight="1" x14ac:dyDescent="0.2">
      <c r="C855" s="72"/>
      <c r="D855" s="65"/>
      <c r="E855" s="65"/>
      <c r="F855" s="65"/>
      <c r="G855" s="65"/>
      <c r="H855" s="65"/>
      <c r="I855" s="65"/>
      <c r="J855" s="65"/>
      <c r="K855" s="65"/>
      <c r="L855" s="65"/>
      <c r="M855" s="65"/>
      <c r="N855" s="65"/>
      <c r="O855" s="65"/>
      <c r="P855" s="65"/>
      <c r="Q855" s="65"/>
      <c r="R855" s="65"/>
      <c r="S855" s="65"/>
      <c r="T855" s="65"/>
      <c r="U855" s="65"/>
    </row>
    <row r="856" spans="3:21" ht="15.75" customHeight="1" x14ac:dyDescent="0.2">
      <c r="C856" s="72"/>
      <c r="D856" s="65"/>
      <c r="E856" s="65"/>
      <c r="F856" s="65"/>
      <c r="G856" s="65"/>
      <c r="H856" s="65"/>
      <c r="I856" s="65"/>
      <c r="J856" s="65"/>
      <c r="K856" s="65"/>
      <c r="L856" s="65"/>
      <c r="M856" s="65"/>
      <c r="N856" s="65"/>
      <c r="O856" s="65"/>
      <c r="P856" s="65"/>
      <c r="Q856" s="65"/>
      <c r="R856" s="65"/>
      <c r="S856" s="65"/>
      <c r="T856" s="65"/>
      <c r="U856" s="65"/>
    </row>
    <row r="857" spans="3:21" ht="15.75" customHeight="1" x14ac:dyDescent="0.2">
      <c r="C857" s="72"/>
      <c r="D857" s="65"/>
      <c r="E857" s="65"/>
      <c r="F857" s="65"/>
      <c r="G857" s="65"/>
      <c r="H857" s="65"/>
      <c r="I857" s="65"/>
      <c r="J857" s="65"/>
      <c r="K857" s="65"/>
      <c r="L857" s="65"/>
      <c r="M857" s="65"/>
      <c r="N857" s="65"/>
      <c r="O857" s="65"/>
      <c r="P857" s="65"/>
      <c r="Q857" s="65"/>
      <c r="R857" s="65"/>
      <c r="S857" s="65"/>
      <c r="T857" s="65"/>
      <c r="U857" s="65"/>
    </row>
    <row r="858" spans="3:21" ht="15.75" customHeight="1" x14ac:dyDescent="0.2">
      <c r="C858" s="72"/>
      <c r="D858" s="65"/>
      <c r="E858" s="65"/>
      <c r="F858" s="65"/>
      <c r="G858" s="65"/>
      <c r="H858" s="65"/>
      <c r="I858" s="65"/>
      <c r="J858" s="65"/>
      <c r="K858" s="65"/>
      <c r="L858" s="65"/>
      <c r="M858" s="65"/>
      <c r="N858" s="65"/>
      <c r="O858" s="65"/>
      <c r="P858" s="65"/>
      <c r="Q858" s="65"/>
      <c r="R858" s="65"/>
      <c r="S858" s="65"/>
      <c r="T858" s="65"/>
      <c r="U858" s="65"/>
    </row>
    <row r="859" spans="3:21" ht="15.75" customHeight="1" x14ac:dyDescent="0.2">
      <c r="C859" s="72"/>
      <c r="D859" s="65"/>
      <c r="E859" s="65"/>
      <c r="F859" s="65"/>
      <c r="G859" s="65"/>
      <c r="H859" s="65"/>
      <c r="I859" s="65"/>
      <c r="J859" s="65"/>
      <c r="K859" s="65"/>
      <c r="L859" s="65"/>
      <c r="M859" s="65"/>
      <c r="N859" s="65"/>
      <c r="O859" s="65"/>
      <c r="P859" s="65"/>
      <c r="Q859" s="65"/>
      <c r="R859" s="65"/>
      <c r="S859" s="65"/>
      <c r="T859" s="65"/>
      <c r="U859" s="65"/>
    </row>
    <row r="860" spans="3:21" ht="15.75" customHeight="1" x14ac:dyDescent="0.2">
      <c r="C860" s="72"/>
      <c r="D860" s="65"/>
      <c r="E860" s="65"/>
      <c r="F860" s="65"/>
      <c r="G860" s="65"/>
      <c r="H860" s="65"/>
      <c r="I860" s="65"/>
      <c r="J860" s="65"/>
      <c r="K860" s="65"/>
      <c r="L860" s="65"/>
      <c r="M860" s="65"/>
      <c r="N860" s="65"/>
      <c r="O860" s="65"/>
      <c r="P860" s="65"/>
      <c r="Q860" s="65"/>
      <c r="R860" s="65"/>
      <c r="S860" s="65"/>
      <c r="T860" s="65"/>
      <c r="U860" s="65"/>
    </row>
    <row r="861" spans="3:21" ht="15.75" customHeight="1" x14ac:dyDescent="0.2">
      <c r="C861" s="72"/>
      <c r="D861" s="65"/>
      <c r="E861" s="65"/>
      <c r="F861" s="65"/>
      <c r="G861" s="65"/>
      <c r="H861" s="65"/>
      <c r="I861" s="65"/>
      <c r="J861" s="65"/>
      <c r="K861" s="65"/>
      <c r="L861" s="65"/>
      <c r="M861" s="65"/>
      <c r="N861" s="65"/>
      <c r="O861" s="65"/>
      <c r="P861" s="65"/>
      <c r="Q861" s="65"/>
      <c r="R861" s="65"/>
      <c r="S861" s="65"/>
      <c r="T861" s="65"/>
      <c r="U861" s="65"/>
    </row>
    <row r="862" spans="3:21" ht="15.75" customHeight="1" x14ac:dyDescent="0.2">
      <c r="C862" s="72"/>
      <c r="D862" s="65"/>
      <c r="E862" s="65"/>
      <c r="F862" s="65"/>
      <c r="G862" s="65"/>
      <c r="H862" s="65"/>
      <c r="I862" s="65"/>
      <c r="J862" s="65"/>
      <c r="K862" s="65"/>
      <c r="L862" s="65"/>
      <c r="M862" s="65"/>
      <c r="N862" s="65"/>
      <c r="O862" s="65"/>
      <c r="P862" s="65"/>
      <c r="Q862" s="65"/>
      <c r="R862" s="65"/>
      <c r="S862" s="65"/>
      <c r="T862" s="65"/>
      <c r="U862" s="65"/>
    </row>
    <row r="863" spans="3:21" ht="15.75" customHeight="1" x14ac:dyDescent="0.2">
      <c r="C863" s="72"/>
      <c r="D863" s="65"/>
      <c r="E863" s="65"/>
      <c r="F863" s="65"/>
      <c r="G863" s="65"/>
      <c r="H863" s="65"/>
      <c r="I863" s="65"/>
      <c r="J863" s="65"/>
      <c r="K863" s="65"/>
      <c r="L863" s="65"/>
      <c r="M863" s="65"/>
      <c r="N863" s="65"/>
      <c r="O863" s="65"/>
      <c r="P863" s="65"/>
      <c r="Q863" s="65"/>
      <c r="R863" s="65"/>
      <c r="S863" s="65"/>
      <c r="T863" s="65"/>
      <c r="U863" s="65"/>
    </row>
    <row r="864" spans="3:21" ht="15.75" customHeight="1" x14ac:dyDescent="0.2">
      <c r="C864" s="72"/>
      <c r="D864" s="65"/>
      <c r="E864" s="65"/>
      <c r="F864" s="65"/>
      <c r="G864" s="65"/>
      <c r="H864" s="65"/>
      <c r="I864" s="65"/>
      <c r="J864" s="65"/>
      <c r="K864" s="65"/>
      <c r="L864" s="65"/>
      <c r="M864" s="65"/>
      <c r="N864" s="65"/>
      <c r="O864" s="65"/>
      <c r="P864" s="65"/>
      <c r="Q864" s="65"/>
      <c r="R864" s="65"/>
      <c r="S864" s="65"/>
      <c r="T864" s="65"/>
      <c r="U864" s="65"/>
    </row>
    <row r="865" spans="3:21" ht="15.75" customHeight="1" x14ac:dyDescent="0.2">
      <c r="C865" s="72"/>
      <c r="D865" s="65"/>
      <c r="E865" s="65"/>
      <c r="F865" s="65"/>
      <c r="G865" s="65"/>
      <c r="H865" s="65"/>
      <c r="I865" s="65"/>
      <c r="J865" s="65"/>
      <c r="K865" s="65"/>
      <c r="L865" s="65"/>
      <c r="M865" s="65"/>
      <c r="N865" s="65"/>
      <c r="O865" s="65"/>
      <c r="P865" s="65"/>
      <c r="Q865" s="65"/>
      <c r="R865" s="65"/>
      <c r="S865" s="65"/>
      <c r="T865" s="65"/>
      <c r="U865" s="65"/>
    </row>
    <row r="866" spans="3:21" ht="15.75" customHeight="1" x14ac:dyDescent="0.2">
      <c r="C866" s="72"/>
      <c r="D866" s="65"/>
      <c r="E866" s="65"/>
      <c r="F866" s="65"/>
      <c r="G866" s="65"/>
      <c r="H866" s="65"/>
      <c r="I866" s="65"/>
      <c r="J866" s="65"/>
      <c r="K866" s="65"/>
      <c r="L866" s="65"/>
      <c r="M866" s="65"/>
      <c r="N866" s="65"/>
      <c r="O866" s="65"/>
      <c r="P866" s="65"/>
      <c r="Q866" s="65"/>
      <c r="R866" s="65"/>
      <c r="S866" s="65"/>
      <c r="T866" s="65"/>
      <c r="U866" s="65"/>
    </row>
    <row r="867" spans="3:21" ht="15.75" customHeight="1" x14ac:dyDescent="0.2">
      <c r="C867" s="72"/>
      <c r="D867" s="65"/>
      <c r="E867" s="65"/>
      <c r="F867" s="65"/>
      <c r="G867" s="65"/>
      <c r="H867" s="65"/>
      <c r="I867" s="65"/>
      <c r="J867" s="65"/>
      <c r="K867" s="65"/>
      <c r="L867" s="65"/>
      <c r="M867" s="65"/>
      <c r="N867" s="65"/>
      <c r="O867" s="65"/>
      <c r="P867" s="65"/>
      <c r="Q867" s="65"/>
      <c r="R867" s="65"/>
      <c r="S867" s="65"/>
      <c r="T867" s="65"/>
      <c r="U867" s="65"/>
    </row>
    <row r="868" spans="3:21" ht="15.75" customHeight="1" x14ac:dyDescent="0.2">
      <c r="C868" s="72"/>
      <c r="D868" s="65"/>
      <c r="E868" s="65"/>
      <c r="F868" s="65"/>
      <c r="G868" s="65"/>
      <c r="H868" s="65"/>
      <c r="I868" s="65"/>
      <c r="J868" s="65"/>
      <c r="K868" s="65"/>
      <c r="L868" s="65"/>
      <c r="M868" s="65"/>
      <c r="N868" s="65"/>
      <c r="O868" s="65"/>
      <c r="P868" s="65"/>
      <c r="Q868" s="65"/>
      <c r="R868" s="65"/>
      <c r="S868" s="65"/>
      <c r="T868" s="65"/>
      <c r="U868" s="65"/>
    </row>
    <row r="869" spans="3:21" ht="15.75" customHeight="1" x14ac:dyDescent="0.2">
      <c r="C869" s="72"/>
      <c r="D869" s="65"/>
      <c r="E869" s="65"/>
      <c r="F869" s="65"/>
      <c r="G869" s="65"/>
      <c r="H869" s="65"/>
      <c r="I869" s="65"/>
      <c r="J869" s="65"/>
      <c r="K869" s="65"/>
      <c r="L869" s="65"/>
      <c r="M869" s="65"/>
      <c r="N869" s="65"/>
      <c r="O869" s="65"/>
      <c r="P869" s="65"/>
      <c r="Q869" s="65"/>
      <c r="R869" s="65"/>
      <c r="S869" s="65"/>
      <c r="T869" s="65"/>
      <c r="U869" s="65"/>
    </row>
    <row r="870" spans="3:21" ht="15.75" customHeight="1" x14ac:dyDescent="0.2">
      <c r="C870" s="72"/>
      <c r="D870" s="65"/>
      <c r="E870" s="65"/>
      <c r="F870" s="65"/>
      <c r="G870" s="65"/>
      <c r="H870" s="65"/>
      <c r="I870" s="65"/>
      <c r="J870" s="65"/>
      <c r="K870" s="65"/>
      <c r="L870" s="65"/>
      <c r="M870" s="65"/>
      <c r="N870" s="65"/>
      <c r="O870" s="65"/>
      <c r="P870" s="65"/>
      <c r="Q870" s="65"/>
      <c r="R870" s="65"/>
      <c r="S870" s="65"/>
      <c r="T870" s="65"/>
      <c r="U870" s="65"/>
    </row>
    <row r="871" spans="3:21" ht="15.75" customHeight="1" x14ac:dyDescent="0.2">
      <c r="C871" s="72"/>
      <c r="D871" s="65"/>
      <c r="E871" s="65"/>
      <c r="F871" s="65"/>
      <c r="G871" s="65"/>
      <c r="H871" s="65"/>
      <c r="I871" s="65"/>
      <c r="J871" s="65"/>
      <c r="K871" s="65"/>
      <c r="L871" s="65"/>
      <c r="M871" s="65"/>
      <c r="N871" s="65"/>
      <c r="O871" s="65"/>
      <c r="P871" s="65"/>
      <c r="Q871" s="65"/>
      <c r="R871" s="65"/>
      <c r="S871" s="65"/>
      <c r="T871" s="65"/>
      <c r="U871" s="65"/>
    </row>
    <row r="872" spans="3:21" ht="15.75" customHeight="1" x14ac:dyDescent="0.2">
      <c r="C872" s="72"/>
      <c r="D872" s="65"/>
      <c r="E872" s="65"/>
      <c r="F872" s="65"/>
      <c r="G872" s="65"/>
      <c r="H872" s="65"/>
      <c r="I872" s="65"/>
      <c r="J872" s="65"/>
      <c r="K872" s="65"/>
      <c r="L872" s="65"/>
      <c r="M872" s="65"/>
      <c r="N872" s="65"/>
      <c r="O872" s="65"/>
      <c r="P872" s="65"/>
      <c r="Q872" s="65"/>
      <c r="R872" s="65"/>
      <c r="S872" s="65"/>
      <c r="T872" s="65"/>
      <c r="U872" s="65"/>
    </row>
    <row r="873" spans="3:21" ht="15.75" customHeight="1" x14ac:dyDescent="0.2">
      <c r="C873" s="72"/>
      <c r="D873" s="65"/>
      <c r="E873" s="65"/>
      <c r="F873" s="65"/>
      <c r="G873" s="65"/>
      <c r="H873" s="65"/>
      <c r="I873" s="65"/>
      <c r="J873" s="65"/>
      <c r="K873" s="65"/>
      <c r="L873" s="65"/>
      <c r="M873" s="65"/>
      <c r="N873" s="65"/>
      <c r="O873" s="65"/>
      <c r="P873" s="65"/>
      <c r="Q873" s="65"/>
      <c r="R873" s="65"/>
      <c r="S873" s="65"/>
      <c r="T873" s="65"/>
      <c r="U873" s="65"/>
    </row>
    <row r="874" spans="3:21" ht="15.75" customHeight="1" x14ac:dyDescent="0.2">
      <c r="C874" s="72"/>
      <c r="D874" s="65"/>
      <c r="E874" s="65"/>
      <c r="F874" s="65"/>
      <c r="G874" s="65"/>
      <c r="H874" s="65"/>
      <c r="I874" s="65"/>
      <c r="J874" s="65"/>
      <c r="K874" s="65"/>
      <c r="L874" s="65"/>
      <c r="M874" s="65"/>
      <c r="N874" s="65"/>
      <c r="O874" s="65"/>
      <c r="P874" s="65"/>
      <c r="Q874" s="65"/>
      <c r="R874" s="65"/>
      <c r="S874" s="65"/>
      <c r="T874" s="65"/>
      <c r="U874" s="65"/>
    </row>
    <row r="875" spans="3:21" ht="15.75" customHeight="1" x14ac:dyDescent="0.2">
      <c r="C875" s="72"/>
      <c r="D875" s="65"/>
      <c r="E875" s="65"/>
      <c r="F875" s="65"/>
      <c r="G875" s="65"/>
      <c r="H875" s="65"/>
      <c r="I875" s="65"/>
      <c r="J875" s="65"/>
      <c r="K875" s="65"/>
      <c r="L875" s="65"/>
      <c r="M875" s="65"/>
      <c r="N875" s="65"/>
      <c r="O875" s="65"/>
      <c r="P875" s="65"/>
      <c r="Q875" s="65"/>
      <c r="R875" s="65"/>
      <c r="S875" s="65"/>
      <c r="T875" s="65"/>
      <c r="U875" s="65"/>
    </row>
    <row r="876" spans="3:21" ht="15.75" customHeight="1" x14ac:dyDescent="0.2">
      <c r="C876" s="72"/>
      <c r="D876" s="65"/>
      <c r="E876" s="65"/>
      <c r="F876" s="65"/>
      <c r="G876" s="65"/>
      <c r="H876" s="65"/>
      <c r="I876" s="65"/>
      <c r="J876" s="65"/>
      <c r="K876" s="65"/>
      <c r="L876" s="65"/>
      <c r="M876" s="65"/>
      <c r="N876" s="65"/>
      <c r="O876" s="65"/>
      <c r="P876" s="65"/>
      <c r="Q876" s="65"/>
      <c r="R876" s="65"/>
      <c r="S876" s="65"/>
      <c r="T876" s="65"/>
      <c r="U876" s="65"/>
    </row>
    <row r="877" spans="3:21" ht="15.75" customHeight="1" x14ac:dyDescent="0.2">
      <c r="C877" s="72"/>
      <c r="D877" s="65"/>
      <c r="E877" s="65"/>
      <c r="F877" s="65"/>
      <c r="G877" s="65"/>
      <c r="H877" s="65"/>
      <c r="I877" s="65"/>
      <c r="J877" s="65"/>
      <c r="K877" s="65"/>
      <c r="L877" s="65"/>
      <c r="M877" s="65"/>
      <c r="N877" s="65"/>
      <c r="O877" s="65"/>
      <c r="P877" s="65"/>
      <c r="Q877" s="65"/>
      <c r="R877" s="65"/>
      <c r="S877" s="65"/>
      <c r="T877" s="65"/>
      <c r="U877" s="65"/>
    </row>
    <row r="878" spans="3:21" ht="15.75" customHeight="1" x14ac:dyDescent="0.2">
      <c r="C878" s="72"/>
      <c r="D878" s="65"/>
      <c r="E878" s="65"/>
      <c r="F878" s="65"/>
      <c r="G878" s="65"/>
      <c r="H878" s="65"/>
      <c r="I878" s="65"/>
      <c r="J878" s="65"/>
      <c r="K878" s="65"/>
      <c r="L878" s="65"/>
      <c r="M878" s="65"/>
      <c r="N878" s="65"/>
      <c r="O878" s="65"/>
      <c r="P878" s="65"/>
      <c r="Q878" s="65"/>
      <c r="R878" s="65"/>
      <c r="S878" s="65"/>
      <c r="T878" s="65"/>
      <c r="U878" s="65"/>
    </row>
    <row r="879" spans="3:21" ht="15.75" customHeight="1" x14ac:dyDescent="0.2">
      <c r="C879" s="72"/>
      <c r="D879" s="65"/>
      <c r="E879" s="65"/>
      <c r="F879" s="65"/>
      <c r="G879" s="65"/>
      <c r="H879" s="65"/>
      <c r="I879" s="65"/>
      <c r="J879" s="65"/>
      <c r="K879" s="65"/>
      <c r="L879" s="65"/>
      <c r="M879" s="65"/>
      <c r="N879" s="65"/>
      <c r="O879" s="65"/>
      <c r="P879" s="65"/>
      <c r="Q879" s="65"/>
      <c r="R879" s="65"/>
      <c r="S879" s="65"/>
      <c r="T879" s="65"/>
      <c r="U879" s="65"/>
    </row>
    <row r="880" spans="3:21" ht="15.75" customHeight="1" x14ac:dyDescent="0.2">
      <c r="C880" s="72"/>
      <c r="D880" s="65"/>
      <c r="E880" s="65"/>
      <c r="F880" s="65"/>
      <c r="G880" s="65"/>
      <c r="H880" s="65"/>
      <c r="I880" s="65"/>
      <c r="J880" s="65"/>
      <c r="K880" s="65"/>
      <c r="L880" s="65"/>
      <c r="M880" s="65"/>
      <c r="N880" s="65"/>
      <c r="O880" s="65"/>
      <c r="P880" s="65"/>
      <c r="Q880" s="65"/>
      <c r="R880" s="65"/>
      <c r="S880" s="65"/>
      <c r="T880" s="65"/>
      <c r="U880" s="65"/>
    </row>
    <row r="881" spans="3:21" ht="15.75" customHeight="1" x14ac:dyDescent="0.2">
      <c r="C881" s="72"/>
      <c r="D881" s="65"/>
      <c r="E881" s="65"/>
      <c r="F881" s="65"/>
      <c r="G881" s="65"/>
      <c r="H881" s="65"/>
      <c r="I881" s="65"/>
      <c r="J881" s="65"/>
      <c r="K881" s="65"/>
      <c r="L881" s="65"/>
      <c r="M881" s="65"/>
      <c r="N881" s="65"/>
      <c r="O881" s="65"/>
      <c r="P881" s="65"/>
      <c r="Q881" s="65"/>
      <c r="R881" s="65"/>
      <c r="S881" s="65"/>
      <c r="T881" s="65"/>
      <c r="U881" s="65"/>
    </row>
    <row r="882" spans="3:21" ht="15.75" customHeight="1" x14ac:dyDescent="0.2">
      <c r="C882" s="72"/>
      <c r="D882" s="65"/>
      <c r="E882" s="65"/>
      <c r="F882" s="65"/>
      <c r="G882" s="65"/>
      <c r="H882" s="65"/>
      <c r="I882" s="65"/>
      <c r="J882" s="65"/>
      <c r="K882" s="65"/>
      <c r="L882" s="65"/>
      <c r="M882" s="65"/>
      <c r="N882" s="65"/>
      <c r="O882" s="65"/>
      <c r="P882" s="65"/>
      <c r="Q882" s="65"/>
      <c r="R882" s="65"/>
      <c r="S882" s="65"/>
      <c r="T882" s="65"/>
      <c r="U882" s="65"/>
    </row>
    <row r="883" spans="3:21" ht="15.75" customHeight="1" x14ac:dyDescent="0.2">
      <c r="C883" s="72"/>
      <c r="D883" s="65"/>
      <c r="E883" s="65"/>
      <c r="F883" s="65"/>
      <c r="G883" s="65"/>
      <c r="H883" s="65"/>
      <c r="I883" s="65"/>
      <c r="J883" s="65"/>
      <c r="K883" s="65"/>
      <c r="L883" s="65"/>
      <c r="M883" s="65"/>
      <c r="N883" s="65"/>
      <c r="O883" s="65"/>
      <c r="P883" s="65"/>
      <c r="Q883" s="65"/>
      <c r="R883" s="65"/>
      <c r="S883" s="65"/>
      <c r="T883" s="65"/>
      <c r="U883" s="65"/>
    </row>
    <row r="884" spans="3:21" ht="15.75" customHeight="1" x14ac:dyDescent="0.2">
      <c r="C884" s="72"/>
      <c r="D884" s="65"/>
      <c r="E884" s="65"/>
      <c r="F884" s="65"/>
      <c r="G884" s="65"/>
      <c r="H884" s="65"/>
      <c r="I884" s="65"/>
      <c r="J884" s="65"/>
      <c r="K884" s="65"/>
      <c r="L884" s="65"/>
      <c r="M884" s="65"/>
      <c r="N884" s="65"/>
      <c r="O884" s="65"/>
      <c r="P884" s="65"/>
      <c r="Q884" s="65"/>
      <c r="R884" s="65"/>
      <c r="S884" s="65"/>
      <c r="T884" s="65"/>
      <c r="U884" s="65"/>
    </row>
    <row r="885" spans="3:21" ht="15.75" customHeight="1" x14ac:dyDescent="0.2">
      <c r="C885" s="72"/>
      <c r="D885" s="65"/>
      <c r="E885" s="65"/>
      <c r="F885" s="65"/>
      <c r="G885" s="65"/>
      <c r="H885" s="65"/>
      <c r="I885" s="65"/>
      <c r="J885" s="65"/>
      <c r="K885" s="65"/>
      <c r="L885" s="65"/>
      <c r="M885" s="65"/>
      <c r="N885" s="65"/>
      <c r="O885" s="65"/>
      <c r="P885" s="65"/>
      <c r="Q885" s="65"/>
      <c r="R885" s="65"/>
      <c r="S885" s="65"/>
      <c r="T885" s="65"/>
      <c r="U885" s="65"/>
    </row>
    <row r="886" spans="3:21" ht="15.75" customHeight="1" x14ac:dyDescent="0.2">
      <c r="C886" s="72"/>
      <c r="D886" s="65"/>
      <c r="E886" s="65"/>
      <c r="F886" s="65"/>
      <c r="G886" s="65"/>
      <c r="H886" s="65"/>
      <c r="I886" s="65"/>
      <c r="J886" s="65"/>
      <c r="K886" s="65"/>
      <c r="L886" s="65"/>
      <c r="M886" s="65"/>
      <c r="N886" s="65"/>
      <c r="O886" s="65"/>
      <c r="P886" s="65"/>
      <c r="Q886" s="65"/>
      <c r="R886" s="65"/>
      <c r="S886" s="65"/>
      <c r="T886" s="65"/>
      <c r="U886" s="65"/>
    </row>
    <row r="887" spans="3:21" ht="15.75" customHeight="1" x14ac:dyDescent="0.2">
      <c r="C887" s="72"/>
      <c r="D887" s="65"/>
      <c r="E887" s="65"/>
      <c r="F887" s="65"/>
      <c r="G887" s="65"/>
      <c r="H887" s="65"/>
      <c r="I887" s="65"/>
      <c r="J887" s="65"/>
      <c r="K887" s="65"/>
      <c r="L887" s="65"/>
      <c r="M887" s="65"/>
      <c r="N887" s="65"/>
      <c r="O887" s="65"/>
      <c r="P887" s="65"/>
      <c r="Q887" s="65"/>
      <c r="R887" s="65"/>
      <c r="S887" s="65"/>
      <c r="T887" s="65"/>
      <c r="U887" s="65"/>
    </row>
    <row r="888" spans="3:21" ht="15.75" customHeight="1" x14ac:dyDescent="0.2">
      <c r="C888" s="72"/>
      <c r="D888" s="65"/>
      <c r="E888" s="65"/>
      <c r="F888" s="65"/>
      <c r="G888" s="65"/>
      <c r="H888" s="65"/>
      <c r="I888" s="65"/>
      <c r="J888" s="65"/>
      <c r="K888" s="65"/>
      <c r="L888" s="65"/>
      <c r="M888" s="65"/>
      <c r="N888" s="65"/>
      <c r="O888" s="65"/>
      <c r="P888" s="65"/>
      <c r="Q888" s="65"/>
      <c r="R888" s="65"/>
      <c r="S888" s="65"/>
      <c r="T888" s="65"/>
      <c r="U888" s="65"/>
    </row>
    <row r="889" spans="3:21" ht="15.75" customHeight="1" x14ac:dyDescent="0.2">
      <c r="C889" s="72"/>
      <c r="D889" s="65"/>
      <c r="E889" s="65"/>
      <c r="F889" s="65"/>
      <c r="G889" s="65"/>
      <c r="H889" s="65"/>
      <c r="I889" s="65"/>
      <c r="J889" s="65"/>
      <c r="K889" s="65"/>
      <c r="L889" s="65"/>
      <c r="M889" s="65"/>
      <c r="N889" s="65"/>
      <c r="O889" s="65"/>
      <c r="P889" s="65"/>
      <c r="Q889" s="65"/>
      <c r="R889" s="65"/>
      <c r="S889" s="65"/>
      <c r="T889" s="65"/>
      <c r="U889" s="65"/>
    </row>
    <row r="890" spans="3:21" ht="15.75" customHeight="1" x14ac:dyDescent="0.2">
      <c r="C890" s="72"/>
      <c r="D890" s="65"/>
      <c r="E890" s="65"/>
      <c r="F890" s="65"/>
      <c r="G890" s="65"/>
      <c r="H890" s="65"/>
      <c r="I890" s="65"/>
      <c r="J890" s="65"/>
      <c r="K890" s="65"/>
      <c r="L890" s="65"/>
      <c r="M890" s="65"/>
      <c r="N890" s="65"/>
      <c r="O890" s="65"/>
      <c r="P890" s="65"/>
      <c r="Q890" s="65"/>
      <c r="R890" s="65"/>
      <c r="S890" s="65"/>
      <c r="T890" s="65"/>
      <c r="U890" s="65"/>
    </row>
    <row r="891" spans="3:21" ht="15.75" customHeight="1" x14ac:dyDescent="0.2">
      <c r="C891" s="72"/>
      <c r="D891" s="65"/>
      <c r="E891" s="65"/>
      <c r="F891" s="65"/>
      <c r="G891" s="65"/>
      <c r="H891" s="65"/>
      <c r="I891" s="65"/>
      <c r="J891" s="65"/>
      <c r="K891" s="65"/>
      <c r="L891" s="65"/>
      <c r="M891" s="65"/>
      <c r="N891" s="65"/>
      <c r="O891" s="65"/>
      <c r="P891" s="65"/>
      <c r="Q891" s="65"/>
      <c r="R891" s="65"/>
      <c r="S891" s="65"/>
      <c r="T891" s="65"/>
      <c r="U891" s="65"/>
    </row>
    <row r="892" spans="3:21" ht="15.75" customHeight="1" x14ac:dyDescent="0.2">
      <c r="C892" s="72"/>
      <c r="D892" s="65"/>
      <c r="E892" s="65"/>
      <c r="F892" s="65"/>
      <c r="G892" s="65"/>
      <c r="H892" s="65"/>
      <c r="I892" s="65"/>
      <c r="J892" s="65"/>
      <c r="K892" s="65"/>
      <c r="L892" s="65"/>
      <c r="M892" s="65"/>
      <c r="N892" s="65"/>
      <c r="O892" s="65"/>
      <c r="P892" s="65"/>
      <c r="Q892" s="65"/>
      <c r="R892" s="65"/>
      <c r="S892" s="65"/>
      <c r="T892" s="65"/>
      <c r="U892" s="65"/>
    </row>
    <row r="893" spans="3:21" ht="15.75" customHeight="1" x14ac:dyDescent="0.2">
      <c r="C893" s="72"/>
      <c r="D893" s="65"/>
      <c r="E893" s="65"/>
      <c r="F893" s="65"/>
      <c r="G893" s="65"/>
      <c r="H893" s="65"/>
      <c r="I893" s="65"/>
      <c r="J893" s="65"/>
      <c r="K893" s="65"/>
      <c r="L893" s="65"/>
      <c r="M893" s="65"/>
      <c r="N893" s="65"/>
      <c r="O893" s="65"/>
      <c r="P893" s="65"/>
      <c r="Q893" s="65"/>
      <c r="R893" s="65"/>
      <c r="S893" s="65"/>
      <c r="T893" s="65"/>
      <c r="U893" s="65"/>
    </row>
    <row r="894" spans="3:21" ht="15.75" customHeight="1" x14ac:dyDescent="0.2">
      <c r="C894" s="72"/>
      <c r="D894" s="65"/>
      <c r="E894" s="65"/>
      <c r="F894" s="65"/>
      <c r="G894" s="65"/>
      <c r="H894" s="65"/>
      <c r="I894" s="65"/>
      <c r="J894" s="65"/>
      <c r="K894" s="65"/>
      <c r="L894" s="65"/>
      <c r="M894" s="65"/>
      <c r="N894" s="65"/>
      <c r="O894" s="65"/>
      <c r="P894" s="65"/>
      <c r="Q894" s="65"/>
      <c r="R894" s="65"/>
      <c r="S894" s="65"/>
      <c r="T894" s="65"/>
      <c r="U894" s="65"/>
    </row>
    <row r="895" spans="3:21" ht="15.75" customHeight="1" x14ac:dyDescent="0.2">
      <c r="C895" s="72"/>
      <c r="D895" s="65"/>
      <c r="E895" s="65"/>
      <c r="F895" s="65"/>
      <c r="G895" s="65"/>
      <c r="H895" s="65"/>
      <c r="I895" s="65"/>
      <c r="J895" s="65"/>
      <c r="K895" s="65"/>
      <c r="L895" s="65"/>
      <c r="M895" s="65"/>
      <c r="N895" s="65"/>
      <c r="O895" s="65"/>
      <c r="P895" s="65"/>
      <c r="Q895" s="65"/>
      <c r="R895" s="65"/>
      <c r="S895" s="65"/>
      <c r="T895" s="65"/>
      <c r="U895" s="65"/>
    </row>
    <row r="896" spans="3:21" ht="15.75" customHeight="1" x14ac:dyDescent="0.2">
      <c r="C896" s="72"/>
      <c r="D896" s="65"/>
      <c r="E896" s="65"/>
      <c r="F896" s="65"/>
      <c r="G896" s="65"/>
      <c r="H896" s="65"/>
      <c r="I896" s="65"/>
      <c r="J896" s="65"/>
      <c r="K896" s="65"/>
      <c r="L896" s="65"/>
      <c r="M896" s="65"/>
      <c r="N896" s="65"/>
      <c r="O896" s="65"/>
      <c r="P896" s="65"/>
      <c r="Q896" s="65"/>
      <c r="R896" s="65"/>
      <c r="S896" s="65"/>
      <c r="T896" s="65"/>
      <c r="U896" s="65"/>
    </row>
    <row r="897" spans="3:21" ht="15.75" customHeight="1" x14ac:dyDescent="0.2">
      <c r="C897" s="72"/>
      <c r="D897" s="65"/>
      <c r="E897" s="65"/>
      <c r="F897" s="65"/>
      <c r="G897" s="65"/>
      <c r="H897" s="65"/>
      <c r="I897" s="65"/>
      <c r="J897" s="65"/>
      <c r="K897" s="65"/>
      <c r="L897" s="65"/>
      <c r="M897" s="65"/>
      <c r="N897" s="65"/>
      <c r="O897" s="65"/>
      <c r="P897" s="65"/>
      <c r="Q897" s="65"/>
      <c r="R897" s="65"/>
      <c r="S897" s="65"/>
      <c r="T897" s="65"/>
      <c r="U897" s="65"/>
    </row>
    <row r="898" spans="3:21" ht="15.75" customHeight="1" x14ac:dyDescent="0.2">
      <c r="C898" s="72"/>
      <c r="D898" s="65"/>
      <c r="E898" s="65"/>
      <c r="F898" s="65"/>
      <c r="G898" s="65"/>
      <c r="H898" s="65"/>
      <c r="I898" s="65"/>
      <c r="J898" s="65"/>
      <c r="K898" s="65"/>
      <c r="L898" s="65"/>
      <c r="M898" s="65"/>
      <c r="N898" s="65"/>
      <c r="O898" s="65"/>
      <c r="P898" s="65"/>
      <c r="Q898" s="65"/>
      <c r="R898" s="65"/>
      <c r="S898" s="65"/>
      <c r="T898" s="65"/>
      <c r="U898" s="65"/>
    </row>
    <row r="899" spans="3:21" ht="15.75" customHeight="1" x14ac:dyDescent="0.2">
      <c r="C899" s="72"/>
      <c r="D899" s="65"/>
      <c r="E899" s="65"/>
      <c r="F899" s="65"/>
      <c r="G899" s="65"/>
      <c r="H899" s="65"/>
      <c r="I899" s="65"/>
      <c r="J899" s="65"/>
      <c r="K899" s="65"/>
      <c r="L899" s="65"/>
      <c r="M899" s="65"/>
      <c r="N899" s="65"/>
      <c r="O899" s="65"/>
      <c r="P899" s="65"/>
      <c r="Q899" s="65"/>
      <c r="R899" s="65"/>
      <c r="S899" s="65"/>
      <c r="T899" s="65"/>
      <c r="U899" s="65"/>
    </row>
    <row r="900" spans="3:21" ht="15.75" customHeight="1" x14ac:dyDescent="0.2">
      <c r="C900" s="72"/>
      <c r="D900" s="65"/>
      <c r="E900" s="65"/>
      <c r="F900" s="65"/>
      <c r="G900" s="65"/>
      <c r="H900" s="65"/>
      <c r="I900" s="65"/>
      <c r="J900" s="65"/>
      <c r="K900" s="65"/>
      <c r="L900" s="65"/>
      <c r="M900" s="65"/>
      <c r="N900" s="65"/>
      <c r="O900" s="65"/>
      <c r="P900" s="65"/>
      <c r="Q900" s="65"/>
      <c r="R900" s="65"/>
      <c r="S900" s="65"/>
      <c r="T900" s="65"/>
      <c r="U900" s="65"/>
    </row>
    <row r="901" spans="3:21" ht="15.75" customHeight="1" x14ac:dyDescent="0.2">
      <c r="C901" s="72"/>
      <c r="D901" s="65"/>
      <c r="E901" s="65"/>
      <c r="F901" s="65"/>
      <c r="G901" s="65"/>
      <c r="H901" s="65"/>
      <c r="I901" s="65"/>
      <c r="J901" s="65"/>
      <c r="K901" s="65"/>
      <c r="L901" s="65"/>
      <c r="M901" s="65"/>
      <c r="N901" s="65"/>
      <c r="O901" s="65"/>
      <c r="P901" s="65"/>
      <c r="Q901" s="65"/>
      <c r="R901" s="65"/>
      <c r="S901" s="65"/>
      <c r="T901" s="65"/>
      <c r="U901" s="65"/>
    </row>
    <row r="902" spans="3:21" ht="15.75" customHeight="1" x14ac:dyDescent="0.2">
      <c r="C902" s="72"/>
      <c r="D902" s="65"/>
      <c r="E902" s="65"/>
      <c r="F902" s="65"/>
      <c r="G902" s="65"/>
      <c r="H902" s="65"/>
      <c r="I902" s="65"/>
      <c r="J902" s="65"/>
      <c r="K902" s="65"/>
      <c r="L902" s="65"/>
      <c r="M902" s="65"/>
      <c r="N902" s="65"/>
      <c r="O902" s="65"/>
      <c r="P902" s="65"/>
      <c r="Q902" s="65"/>
      <c r="R902" s="65"/>
      <c r="S902" s="65"/>
      <c r="T902" s="65"/>
      <c r="U902" s="65"/>
    </row>
    <row r="903" spans="3:21" ht="15.75" customHeight="1" x14ac:dyDescent="0.2">
      <c r="C903" s="72"/>
      <c r="D903" s="65"/>
      <c r="E903" s="65"/>
      <c r="F903" s="65"/>
      <c r="G903" s="65"/>
      <c r="H903" s="65"/>
      <c r="I903" s="65"/>
      <c r="J903" s="65"/>
      <c r="K903" s="65"/>
      <c r="L903" s="65"/>
      <c r="M903" s="65"/>
      <c r="N903" s="65"/>
      <c r="O903" s="65"/>
      <c r="P903" s="65"/>
      <c r="Q903" s="65"/>
      <c r="R903" s="65"/>
      <c r="S903" s="65"/>
      <c r="T903" s="65"/>
      <c r="U903" s="65"/>
    </row>
    <row r="904" spans="3:21" ht="15.75" customHeight="1" x14ac:dyDescent="0.2">
      <c r="C904" s="72"/>
      <c r="D904" s="65"/>
      <c r="E904" s="65"/>
      <c r="F904" s="65"/>
      <c r="G904" s="65"/>
      <c r="H904" s="65"/>
      <c r="I904" s="65"/>
      <c r="J904" s="65"/>
      <c r="K904" s="65"/>
      <c r="L904" s="65"/>
      <c r="M904" s="65"/>
      <c r="N904" s="65"/>
      <c r="O904" s="65"/>
      <c r="P904" s="65"/>
      <c r="Q904" s="65"/>
      <c r="R904" s="65"/>
      <c r="S904" s="65"/>
      <c r="T904" s="65"/>
      <c r="U904" s="65"/>
    </row>
    <row r="905" spans="3:21" ht="15.75" customHeight="1" x14ac:dyDescent="0.2">
      <c r="C905" s="72"/>
      <c r="D905" s="65"/>
      <c r="E905" s="65"/>
      <c r="F905" s="65"/>
      <c r="G905" s="65"/>
      <c r="H905" s="65"/>
      <c r="I905" s="65"/>
      <c r="J905" s="65"/>
      <c r="K905" s="65"/>
      <c r="L905" s="65"/>
      <c r="M905" s="65"/>
      <c r="N905" s="65"/>
      <c r="O905" s="65"/>
      <c r="P905" s="65"/>
      <c r="Q905" s="65"/>
      <c r="R905" s="65"/>
      <c r="S905" s="65"/>
      <c r="T905" s="65"/>
      <c r="U905" s="65"/>
    </row>
    <row r="906" spans="3:21" ht="15.75" customHeight="1" x14ac:dyDescent="0.2">
      <c r="C906" s="72"/>
      <c r="D906" s="65"/>
      <c r="E906" s="65"/>
      <c r="F906" s="65"/>
      <c r="G906" s="65"/>
      <c r="H906" s="65"/>
      <c r="I906" s="65"/>
      <c r="J906" s="65"/>
      <c r="K906" s="65"/>
      <c r="L906" s="65"/>
      <c r="M906" s="65"/>
      <c r="N906" s="65"/>
      <c r="O906" s="65"/>
      <c r="P906" s="65"/>
      <c r="Q906" s="65"/>
      <c r="R906" s="65"/>
      <c r="S906" s="65"/>
      <c r="T906" s="65"/>
      <c r="U906" s="65"/>
    </row>
    <row r="907" spans="3:21" ht="15.75" customHeight="1" x14ac:dyDescent="0.2">
      <c r="C907" s="72"/>
      <c r="D907" s="65"/>
      <c r="E907" s="65"/>
      <c r="F907" s="65"/>
      <c r="G907" s="65"/>
      <c r="H907" s="65"/>
      <c r="I907" s="65"/>
      <c r="J907" s="65"/>
      <c r="K907" s="65"/>
      <c r="L907" s="65"/>
      <c r="M907" s="65"/>
      <c r="N907" s="65"/>
      <c r="O907" s="65"/>
      <c r="P907" s="65"/>
      <c r="Q907" s="65"/>
      <c r="R907" s="65"/>
      <c r="S907" s="65"/>
      <c r="T907" s="65"/>
      <c r="U907" s="65"/>
    </row>
    <row r="908" spans="3:21" ht="15.75" customHeight="1" x14ac:dyDescent="0.2">
      <c r="C908" s="72"/>
      <c r="D908" s="65"/>
      <c r="E908" s="65"/>
      <c r="F908" s="65"/>
      <c r="G908" s="65"/>
      <c r="H908" s="65"/>
      <c r="I908" s="65"/>
      <c r="J908" s="65"/>
      <c r="K908" s="65"/>
      <c r="L908" s="65"/>
      <c r="M908" s="65"/>
      <c r="N908" s="65"/>
      <c r="O908" s="65"/>
      <c r="P908" s="65"/>
      <c r="Q908" s="65"/>
      <c r="R908" s="65"/>
      <c r="S908" s="65"/>
      <c r="T908" s="65"/>
      <c r="U908" s="65"/>
    </row>
    <row r="909" spans="3:21" ht="15.75" customHeight="1" x14ac:dyDescent="0.2">
      <c r="C909" s="72"/>
      <c r="D909" s="65"/>
      <c r="E909" s="65"/>
      <c r="F909" s="65"/>
      <c r="G909" s="65"/>
      <c r="H909" s="65"/>
      <c r="I909" s="65"/>
      <c r="J909" s="65"/>
      <c r="K909" s="65"/>
      <c r="L909" s="65"/>
      <c r="M909" s="65"/>
      <c r="N909" s="65"/>
      <c r="O909" s="65"/>
      <c r="P909" s="65"/>
      <c r="Q909" s="65"/>
      <c r="R909" s="65"/>
      <c r="S909" s="65"/>
      <c r="T909" s="65"/>
      <c r="U909" s="65"/>
    </row>
    <row r="910" spans="3:21" ht="15.75" customHeight="1" x14ac:dyDescent="0.2">
      <c r="C910" s="72"/>
      <c r="D910" s="65"/>
      <c r="E910" s="65"/>
      <c r="F910" s="65"/>
      <c r="G910" s="65"/>
      <c r="H910" s="65"/>
      <c r="I910" s="65"/>
      <c r="J910" s="65"/>
      <c r="K910" s="65"/>
      <c r="L910" s="65"/>
      <c r="M910" s="65"/>
      <c r="N910" s="65"/>
      <c r="O910" s="65"/>
      <c r="P910" s="65"/>
      <c r="Q910" s="65"/>
      <c r="R910" s="65"/>
      <c r="S910" s="65"/>
      <c r="T910" s="65"/>
      <c r="U910" s="65"/>
    </row>
    <row r="911" spans="3:21" ht="15.75" customHeight="1" x14ac:dyDescent="0.2">
      <c r="C911" s="72"/>
      <c r="D911" s="65"/>
      <c r="E911" s="65"/>
      <c r="F911" s="65"/>
      <c r="G911" s="65"/>
      <c r="H911" s="65"/>
      <c r="I911" s="65"/>
      <c r="J911" s="65"/>
      <c r="K911" s="65"/>
      <c r="L911" s="65"/>
      <c r="M911" s="65"/>
      <c r="N911" s="65"/>
      <c r="O911" s="65"/>
      <c r="P911" s="65"/>
      <c r="Q911" s="65"/>
      <c r="R911" s="65"/>
      <c r="S911" s="65"/>
      <c r="T911" s="65"/>
      <c r="U911" s="65"/>
    </row>
    <row r="912" spans="3:21" ht="15.75" customHeight="1" x14ac:dyDescent="0.2">
      <c r="C912" s="72"/>
      <c r="D912" s="65"/>
      <c r="E912" s="65"/>
      <c r="F912" s="65"/>
      <c r="G912" s="65"/>
      <c r="H912" s="65"/>
      <c r="I912" s="65"/>
      <c r="J912" s="65"/>
      <c r="K912" s="65"/>
      <c r="L912" s="65"/>
      <c r="M912" s="65"/>
      <c r="N912" s="65"/>
      <c r="O912" s="65"/>
      <c r="P912" s="65"/>
      <c r="Q912" s="65"/>
      <c r="R912" s="65"/>
      <c r="S912" s="65"/>
      <c r="T912" s="65"/>
      <c r="U912" s="65"/>
    </row>
    <row r="913" spans="3:21" ht="15.75" customHeight="1" x14ac:dyDescent="0.2">
      <c r="C913" s="72"/>
      <c r="D913" s="65"/>
      <c r="E913" s="65"/>
      <c r="F913" s="65"/>
      <c r="G913" s="65"/>
      <c r="H913" s="65"/>
      <c r="I913" s="65"/>
      <c r="J913" s="65"/>
      <c r="K913" s="65"/>
      <c r="L913" s="65"/>
      <c r="M913" s="65"/>
      <c r="N913" s="65"/>
      <c r="O913" s="65"/>
      <c r="P913" s="65"/>
      <c r="Q913" s="65"/>
      <c r="R913" s="65"/>
      <c r="S913" s="65"/>
      <c r="T913" s="65"/>
      <c r="U913" s="65"/>
    </row>
    <row r="914" spans="3:21" ht="15.75" customHeight="1" x14ac:dyDescent="0.2">
      <c r="C914" s="72"/>
      <c r="D914" s="65"/>
      <c r="E914" s="65"/>
      <c r="F914" s="65"/>
      <c r="G914" s="65"/>
      <c r="H914" s="65"/>
      <c r="I914" s="65"/>
      <c r="J914" s="65"/>
      <c r="K914" s="65"/>
      <c r="L914" s="65"/>
      <c r="M914" s="65"/>
      <c r="N914" s="65"/>
      <c r="O914" s="65"/>
      <c r="P914" s="65"/>
      <c r="Q914" s="65"/>
      <c r="R914" s="65"/>
      <c r="S914" s="65"/>
      <c r="T914" s="65"/>
      <c r="U914" s="65"/>
    </row>
    <row r="915" spans="3:21" ht="15.75" customHeight="1" x14ac:dyDescent="0.2">
      <c r="C915" s="72"/>
      <c r="D915" s="65"/>
      <c r="E915" s="65"/>
      <c r="F915" s="65"/>
      <c r="G915" s="65"/>
      <c r="H915" s="65"/>
      <c r="I915" s="65"/>
      <c r="J915" s="65"/>
      <c r="K915" s="65"/>
      <c r="L915" s="65"/>
      <c r="M915" s="65"/>
      <c r="N915" s="65"/>
      <c r="O915" s="65"/>
      <c r="P915" s="65"/>
      <c r="Q915" s="65"/>
      <c r="R915" s="65"/>
      <c r="S915" s="65"/>
      <c r="T915" s="65"/>
      <c r="U915" s="65"/>
    </row>
    <row r="916" spans="3:21" ht="15.75" customHeight="1" x14ac:dyDescent="0.2">
      <c r="C916" s="72"/>
      <c r="D916" s="65"/>
      <c r="E916" s="65"/>
      <c r="F916" s="65"/>
      <c r="G916" s="65"/>
      <c r="H916" s="65"/>
      <c r="I916" s="65"/>
      <c r="J916" s="65"/>
      <c r="K916" s="65"/>
      <c r="L916" s="65"/>
      <c r="M916" s="65"/>
      <c r="N916" s="65"/>
      <c r="O916" s="65"/>
      <c r="P916" s="65"/>
      <c r="Q916" s="65"/>
      <c r="R916" s="65"/>
      <c r="S916" s="65"/>
      <c r="T916" s="65"/>
      <c r="U916" s="65"/>
    </row>
    <row r="917" spans="3:21" ht="15.75" customHeight="1" x14ac:dyDescent="0.2">
      <c r="C917" s="72"/>
      <c r="D917" s="65"/>
      <c r="E917" s="65"/>
      <c r="F917" s="65"/>
      <c r="G917" s="65"/>
      <c r="H917" s="65"/>
      <c r="I917" s="65"/>
      <c r="J917" s="65"/>
      <c r="K917" s="65"/>
      <c r="L917" s="65"/>
      <c r="M917" s="65"/>
      <c r="N917" s="65"/>
      <c r="O917" s="65"/>
      <c r="P917" s="65"/>
      <c r="Q917" s="65"/>
      <c r="R917" s="65"/>
      <c r="S917" s="65"/>
      <c r="T917" s="65"/>
      <c r="U917" s="65"/>
    </row>
    <row r="918" spans="3:21" ht="15.75" customHeight="1" x14ac:dyDescent="0.2">
      <c r="C918" s="72"/>
      <c r="D918" s="65"/>
      <c r="E918" s="65"/>
      <c r="F918" s="65"/>
      <c r="G918" s="65"/>
      <c r="H918" s="65"/>
      <c r="I918" s="65"/>
      <c r="J918" s="65"/>
      <c r="K918" s="65"/>
      <c r="L918" s="65"/>
      <c r="M918" s="65"/>
      <c r="N918" s="65"/>
      <c r="O918" s="65"/>
      <c r="P918" s="65"/>
      <c r="Q918" s="65"/>
      <c r="R918" s="65"/>
      <c r="S918" s="65"/>
      <c r="T918" s="65"/>
      <c r="U918" s="65"/>
    </row>
    <row r="919" spans="3:21" ht="15.75" customHeight="1" x14ac:dyDescent="0.2">
      <c r="C919" s="72"/>
      <c r="D919" s="65"/>
      <c r="E919" s="65"/>
      <c r="F919" s="65"/>
      <c r="G919" s="65"/>
      <c r="H919" s="65"/>
      <c r="I919" s="65"/>
      <c r="J919" s="65"/>
      <c r="K919" s="65"/>
      <c r="L919" s="65"/>
      <c r="M919" s="65"/>
      <c r="N919" s="65"/>
      <c r="O919" s="65"/>
      <c r="P919" s="65"/>
      <c r="Q919" s="65"/>
      <c r="R919" s="65"/>
      <c r="S919" s="65"/>
      <c r="T919" s="65"/>
      <c r="U919" s="65"/>
    </row>
    <row r="920" spans="3:21" ht="15.75" customHeight="1" x14ac:dyDescent="0.2">
      <c r="C920" s="72"/>
      <c r="D920" s="65"/>
      <c r="E920" s="65"/>
      <c r="F920" s="65"/>
      <c r="G920" s="65"/>
      <c r="H920" s="65"/>
      <c r="I920" s="65"/>
      <c r="J920" s="65"/>
      <c r="K920" s="65"/>
      <c r="L920" s="65"/>
      <c r="M920" s="65"/>
      <c r="N920" s="65"/>
      <c r="O920" s="65"/>
      <c r="P920" s="65"/>
      <c r="Q920" s="65"/>
      <c r="R920" s="65"/>
      <c r="S920" s="65"/>
      <c r="T920" s="65"/>
      <c r="U920" s="65"/>
    </row>
    <row r="921" spans="3:21" ht="15.75" customHeight="1" x14ac:dyDescent="0.2">
      <c r="C921" s="72"/>
      <c r="D921" s="65"/>
      <c r="E921" s="65"/>
      <c r="F921" s="65"/>
      <c r="G921" s="65"/>
      <c r="H921" s="65"/>
      <c r="I921" s="65"/>
      <c r="J921" s="65"/>
      <c r="K921" s="65"/>
      <c r="L921" s="65"/>
      <c r="M921" s="65"/>
      <c r="N921" s="65"/>
      <c r="O921" s="65"/>
      <c r="P921" s="65"/>
      <c r="Q921" s="65"/>
      <c r="R921" s="65"/>
      <c r="S921" s="65"/>
      <c r="T921" s="65"/>
      <c r="U921" s="65"/>
    </row>
    <row r="922" spans="3:21" ht="15.75" customHeight="1" x14ac:dyDescent="0.2">
      <c r="C922" s="72"/>
      <c r="D922" s="65"/>
      <c r="E922" s="65"/>
      <c r="F922" s="65"/>
      <c r="G922" s="65"/>
      <c r="H922" s="65"/>
      <c r="I922" s="65"/>
      <c r="J922" s="65"/>
      <c r="K922" s="65"/>
      <c r="L922" s="65"/>
      <c r="M922" s="65"/>
      <c r="N922" s="65"/>
      <c r="O922" s="65"/>
      <c r="P922" s="65"/>
      <c r="Q922" s="65"/>
      <c r="R922" s="65"/>
      <c r="S922" s="65"/>
      <c r="T922" s="65"/>
      <c r="U922" s="65"/>
    </row>
    <row r="923" spans="3:21" ht="15.75" customHeight="1" x14ac:dyDescent="0.2">
      <c r="C923" s="72"/>
      <c r="D923" s="65"/>
      <c r="E923" s="65"/>
      <c r="F923" s="65"/>
      <c r="G923" s="65"/>
      <c r="H923" s="65"/>
      <c r="I923" s="65"/>
      <c r="J923" s="65"/>
      <c r="K923" s="65"/>
      <c r="L923" s="65"/>
      <c r="M923" s="65"/>
      <c r="N923" s="65"/>
      <c r="O923" s="65"/>
      <c r="P923" s="65"/>
      <c r="Q923" s="65"/>
      <c r="R923" s="65"/>
      <c r="S923" s="65"/>
      <c r="T923" s="65"/>
      <c r="U923" s="65"/>
    </row>
    <row r="924" spans="3:21" ht="15.75" customHeight="1" x14ac:dyDescent="0.2">
      <c r="C924" s="72"/>
      <c r="D924" s="65"/>
      <c r="E924" s="65"/>
      <c r="F924" s="65"/>
      <c r="G924" s="65"/>
      <c r="H924" s="65"/>
      <c r="I924" s="65"/>
      <c r="J924" s="65"/>
      <c r="K924" s="65"/>
      <c r="L924" s="65"/>
      <c r="M924" s="65"/>
      <c r="N924" s="65"/>
      <c r="O924" s="65"/>
      <c r="P924" s="65"/>
      <c r="Q924" s="65"/>
      <c r="R924" s="65"/>
      <c r="S924" s="65"/>
      <c r="T924" s="65"/>
      <c r="U924" s="65"/>
    </row>
    <row r="925" spans="3:21" ht="15.75" customHeight="1" x14ac:dyDescent="0.2">
      <c r="C925" s="72"/>
      <c r="D925" s="65"/>
      <c r="E925" s="65"/>
      <c r="F925" s="65"/>
      <c r="G925" s="65"/>
      <c r="H925" s="65"/>
      <c r="I925" s="65"/>
      <c r="J925" s="65"/>
      <c r="K925" s="65"/>
      <c r="L925" s="65"/>
      <c r="M925" s="65"/>
      <c r="N925" s="65"/>
      <c r="O925" s="65"/>
      <c r="P925" s="65"/>
      <c r="Q925" s="65"/>
      <c r="R925" s="65"/>
      <c r="S925" s="65"/>
      <c r="T925" s="65"/>
      <c r="U925" s="65"/>
    </row>
    <row r="926" spans="3:21" ht="15.75" customHeight="1" x14ac:dyDescent="0.2">
      <c r="C926" s="72"/>
      <c r="D926" s="65"/>
      <c r="E926" s="65"/>
      <c r="F926" s="65"/>
      <c r="G926" s="65"/>
      <c r="H926" s="65"/>
      <c r="I926" s="65"/>
      <c r="J926" s="65"/>
      <c r="K926" s="65"/>
      <c r="L926" s="65"/>
      <c r="M926" s="65"/>
      <c r="N926" s="65"/>
      <c r="O926" s="65"/>
      <c r="P926" s="65"/>
      <c r="Q926" s="65"/>
      <c r="R926" s="65"/>
      <c r="S926" s="65"/>
      <c r="T926" s="65"/>
      <c r="U926" s="65"/>
    </row>
    <row r="927" spans="3:21" ht="15.75" customHeight="1" x14ac:dyDescent="0.2">
      <c r="C927" s="72"/>
      <c r="D927" s="65"/>
      <c r="E927" s="65"/>
      <c r="F927" s="65"/>
      <c r="G927" s="65"/>
      <c r="H927" s="65"/>
      <c r="I927" s="65"/>
      <c r="J927" s="65"/>
      <c r="K927" s="65"/>
      <c r="L927" s="65"/>
      <c r="M927" s="65"/>
      <c r="N927" s="65"/>
      <c r="O927" s="65"/>
      <c r="P927" s="65"/>
      <c r="Q927" s="65"/>
      <c r="R927" s="65"/>
      <c r="S927" s="65"/>
      <c r="T927" s="65"/>
      <c r="U927" s="65"/>
    </row>
    <row r="928" spans="3:21" ht="15.75" customHeight="1" x14ac:dyDescent="0.2">
      <c r="C928" s="72"/>
      <c r="D928" s="65"/>
      <c r="E928" s="65"/>
      <c r="F928" s="65"/>
      <c r="G928" s="65"/>
      <c r="H928" s="65"/>
      <c r="I928" s="65"/>
      <c r="J928" s="65"/>
      <c r="K928" s="65"/>
      <c r="L928" s="65"/>
      <c r="M928" s="65"/>
      <c r="N928" s="65"/>
      <c r="O928" s="65"/>
      <c r="P928" s="65"/>
      <c r="Q928" s="65"/>
      <c r="R928" s="65"/>
      <c r="S928" s="65"/>
      <c r="T928" s="65"/>
      <c r="U928" s="65"/>
    </row>
    <row r="929" spans="3:21" ht="15.75" customHeight="1" x14ac:dyDescent="0.2">
      <c r="C929" s="72"/>
      <c r="D929" s="65"/>
      <c r="E929" s="65"/>
      <c r="F929" s="65"/>
      <c r="G929" s="65"/>
      <c r="H929" s="65"/>
      <c r="I929" s="65"/>
      <c r="J929" s="65"/>
      <c r="K929" s="65"/>
      <c r="L929" s="65"/>
      <c r="M929" s="65"/>
      <c r="N929" s="65"/>
      <c r="O929" s="65"/>
      <c r="P929" s="65"/>
      <c r="Q929" s="65"/>
      <c r="R929" s="65"/>
      <c r="S929" s="65"/>
      <c r="T929" s="65"/>
      <c r="U929" s="65"/>
    </row>
    <row r="930" spans="3:21" ht="15.75" customHeight="1" x14ac:dyDescent="0.2">
      <c r="C930" s="72"/>
      <c r="D930" s="65"/>
      <c r="E930" s="65"/>
      <c r="F930" s="65"/>
      <c r="G930" s="65"/>
      <c r="H930" s="65"/>
      <c r="I930" s="65"/>
      <c r="J930" s="65"/>
      <c r="K930" s="65"/>
      <c r="L930" s="65"/>
      <c r="M930" s="65"/>
      <c r="N930" s="65"/>
      <c r="O930" s="65"/>
      <c r="P930" s="65"/>
      <c r="Q930" s="65"/>
      <c r="R930" s="65"/>
      <c r="S930" s="65"/>
      <c r="T930" s="65"/>
      <c r="U930" s="65"/>
    </row>
    <row r="931" spans="3:21" ht="15.75" customHeight="1" x14ac:dyDescent="0.2">
      <c r="C931" s="72"/>
      <c r="D931" s="65"/>
      <c r="E931" s="65"/>
      <c r="F931" s="65"/>
      <c r="G931" s="65"/>
      <c r="H931" s="65"/>
      <c r="I931" s="65"/>
      <c r="J931" s="65"/>
      <c r="K931" s="65"/>
      <c r="L931" s="65"/>
      <c r="M931" s="65"/>
      <c r="N931" s="65"/>
      <c r="O931" s="65"/>
      <c r="P931" s="65"/>
      <c r="Q931" s="65"/>
      <c r="R931" s="65"/>
      <c r="S931" s="65"/>
      <c r="T931" s="65"/>
      <c r="U931" s="65"/>
    </row>
    <row r="932" spans="3:21" ht="15.75" customHeight="1" x14ac:dyDescent="0.2">
      <c r="C932" s="72"/>
      <c r="D932" s="65"/>
      <c r="E932" s="65"/>
      <c r="F932" s="65"/>
      <c r="G932" s="65"/>
      <c r="H932" s="65"/>
      <c r="I932" s="65"/>
      <c r="J932" s="65"/>
      <c r="K932" s="65"/>
      <c r="L932" s="65"/>
      <c r="M932" s="65"/>
      <c r="N932" s="65"/>
      <c r="O932" s="65"/>
      <c r="P932" s="65"/>
      <c r="Q932" s="65"/>
      <c r="R932" s="65"/>
      <c r="S932" s="65"/>
      <c r="T932" s="65"/>
      <c r="U932" s="65"/>
    </row>
    <row r="933" spans="3:21" ht="15.75" customHeight="1" x14ac:dyDescent="0.2">
      <c r="C933" s="72"/>
      <c r="D933" s="65"/>
      <c r="E933" s="65"/>
      <c r="F933" s="65"/>
      <c r="G933" s="65"/>
      <c r="H933" s="65"/>
      <c r="I933" s="65"/>
      <c r="J933" s="65"/>
      <c r="K933" s="65"/>
      <c r="L933" s="65"/>
      <c r="M933" s="65"/>
      <c r="N933" s="65"/>
      <c r="O933" s="65"/>
      <c r="P933" s="65"/>
      <c r="Q933" s="65"/>
      <c r="R933" s="65"/>
      <c r="S933" s="65"/>
      <c r="T933" s="65"/>
      <c r="U933" s="65"/>
    </row>
    <row r="934" spans="3:21" ht="15.75" customHeight="1" x14ac:dyDescent="0.2">
      <c r="C934" s="72"/>
      <c r="D934" s="65"/>
      <c r="E934" s="65"/>
      <c r="F934" s="65"/>
      <c r="G934" s="65"/>
      <c r="H934" s="65"/>
      <c r="I934" s="65"/>
      <c r="J934" s="65"/>
      <c r="K934" s="65"/>
      <c r="L934" s="65"/>
      <c r="M934" s="65"/>
      <c r="N934" s="65"/>
      <c r="O934" s="65"/>
      <c r="P934" s="65"/>
      <c r="Q934" s="65"/>
      <c r="R934" s="65"/>
      <c r="S934" s="65"/>
      <c r="T934" s="65"/>
      <c r="U934" s="65"/>
    </row>
    <row r="935" spans="3:21" ht="15.75" customHeight="1" x14ac:dyDescent="0.2">
      <c r="C935" s="72"/>
      <c r="D935" s="65"/>
      <c r="E935" s="65"/>
      <c r="F935" s="65"/>
      <c r="G935" s="65"/>
      <c r="H935" s="65"/>
      <c r="I935" s="65"/>
      <c r="J935" s="65"/>
      <c r="K935" s="65"/>
      <c r="L935" s="65"/>
      <c r="M935" s="65"/>
      <c r="N935" s="65"/>
      <c r="O935" s="65"/>
      <c r="P935" s="65"/>
      <c r="Q935" s="65"/>
      <c r="R935" s="65"/>
      <c r="S935" s="65"/>
      <c r="T935" s="65"/>
      <c r="U935" s="65"/>
    </row>
    <row r="936" spans="3:21" ht="15.75" customHeight="1" x14ac:dyDescent="0.2">
      <c r="C936" s="72"/>
      <c r="D936" s="65"/>
      <c r="E936" s="65"/>
      <c r="F936" s="65"/>
      <c r="G936" s="65"/>
      <c r="H936" s="65"/>
      <c r="I936" s="65"/>
      <c r="J936" s="65"/>
      <c r="K936" s="65"/>
      <c r="L936" s="65"/>
      <c r="M936" s="65"/>
      <c r="N936" s="65"/>
      <c r="O936" s="65"/>
      <c r="P936" s="65"/>
      <c r="Q936" s="65"/>
      <c r="R936" s="65"/>
      <c r="S936" s="65"/>
      <c r="T936" s="65"/>
      <c r="U936" s="65"/>
    </row>
    <row r="937" spans="3:21" ht="15.75" customHeight="1" x14ac:dyDescent="0.2">
      <c r="C937" s="72"/>
      <c r="D937" s="65"/>
      <c r="E937" s="65"/>
      <c r="F937" s="65"/>
      <c r="G937" s="65"/>
      <c r="H937" s="65"/>
      <c r="I937" s="65"/>
      <c r="J937" s="65"/>
      <c r="K937" s="65"/>
      <c r="L937" s="65"/>
      <c r="M937" s="65"/>
      <c r="N937" s="65"/>
      <c r="O937" s="65"/>
      <c r="P937" s="65"/>
      <c r="Q937" s="65"/>
      <c r="R937" s="65"/>
      <c r="S937" s="65"/>
      <c r="T937" s="65"/>
      <c r="U937" s="65"/>
    </row>
    <row r="938" spans="3:21" ht="15.75" customHeight="1" x14ac:dyDescent="0.2">
      <c r="C938" s="72"/>
      <c r="D938" s="65"/>
      <c r="E938" s="65"/>
      <c r="F938" s="65"/>
      <c r="G938" s="65"/>
      <c r="H938" s="65"/>
      <c r="I938" s="65"/>
      <c r="J938" s="65"/>
      <c r="K938" s="65"/>
      <c r="L938" s="65"/>
      <c r="M938" s="65"/>
      <c r="N938" s="65"/>
      <c r="O938" s="65"/>
      <c r="P938" s="65"/>
      <c r="Q938" s="65"/>
      <c r="R938" s="65"/>
      <c r="S938" s="65"/>
      <c r="T938" s="65"/>
      <c r="U938" s="65"/>
    </row>
    <row r="939" spans="3:21" ht="15.75" customHeight="1" x14ac:dyDescent="0.2">
      <c r="C939" s="72"/>
      <c r="D939" s="65"/>
      <c r="E939" s="65"/>
      <c r="F939" s="65"/>
      <c r="G939" s="65"/>
      <c r="H939" s="65"/>
      <c r="I939" s="65"/>
      <c r="J939" s="65"/>
      <c r="K939" s="65"/>
      <c r="L939" s="65"/>
      <c r="M939" s="65"/>
      <c r="N939" s="65"/>
      <c r="O939" s="65"/>
      <c r="P939" s="65"/>
      <c r="Q939" s="65"/>
      <c r="R939" s="65"/>
      <c r="S939" s="65"/>
      <c r="T939" s="65"/>
      <c r="U939" s="65"/>
    </row>
    <row r="940" spans="3:21" ht="15.75" customHeight="1" x14ac:dyDescent="0.2">
      <c r="C940" s="72"/>
      <c r="D940" s="65"/>
      <c r="E940" s="65"/>
      <c r="F940" s="65"/>
      <c r="G940" s="65"/>
      <c r="H940" s="65"/>
      <c r="I940" s="65"/>
      <c r="J940" s="65"/>
      <c r="K940" s="65"/>
      <c r="L940" s="65"/>
      <c r="M940" s="65"/>
      <c r="N940" s="65"/>
      <c r="O940" s="65"/>
      <c r="P940" s="65"/>
      <c r="Q940" s="65"/>
      <c r="R940" s="65"/>
      <c r="S940" s="65"/>
      <c r="T940" s="65"/>
      <c r="U940" s="65"/>
    </row>
    <row r="941" spans="3:21" ht="15.75" customHeight="1" x14ac:dyDescent="0.2">
      <c r="C941" s="72"/>
      <c r="D941" s="65"/>
      <c r="E941" s="65"/>
      <c r="F941" s="65"/>
      <c r="G941" s="65"/>
      <c r="H941" s="65"/>
      <c r="I941" s="65"/>
      <c r="J941" s="65"/>
      <c r="K941" s="65"/>
      <c r="L941" s="65"/>
      <c r="M941" s="65"/>
      <c r="N941" s="65"/>
      <c r="O941" s="65"/>
      <c r="P941" s="65"/>
      <c r="Q941" s="65"/>
      <c r="R941" s="65"/>
      <c r="S941" s="65"/>
      <c r="T941" s="65"/>
      <c r="U941" s="65"/>
    </row>
    <row r="942" spans="3:21" ht="15.75" customHeight="1" x14ac:dyDescent="0.2">
      <c r="C942" s="72"/>
      <c r="D942" s="65"/>
      <c r="E942" s="65"/>
      <c r="F942" s="65"/>
      <c r="G942" s="65"/>
      <c r="H942" s="65"/>
      <c r="I942" s="65"/>
      <c r="J942" s="65"/>
      <c r="K942" s="65"/>
      <c r="L942" s="65"/>
      <c r="M942" s="65"/>
      <c r="N942" s="65"/>
      <c r="O942" s="65"/>
      <c r="P942" s="65"/>
      <c r="Q942" s="65"/>
      <c r="R942" s="65"/>
      <c r="S942" s="65"/>
      <c r="T942" s="65"/>
      <c r="U942" s="65"/>
    </row>
    <row r="943" spans="3:21" ht="15.75" customHeight="1" x14ac:dyDescent="0.2">
      <c r="C943" s="72"/>
      <c r="D943" s="65"/>
      <c r="E943" s="65"/>
      <c r="F943" s="65"/>
      <c r="G943" s="65"/>
      <c r="H943" s="65"/>
      <c r="I943" s="65"/>
      <c r="J943" s="65"/>
      <c r="K943" s="65"/>
      <c r="L943" s="65"/>
      <c r="M943" s="65"/>
      <c r="N943" s="65"/>
      <c r="O943" s="65"/>
      <c r="P943" s="65"/>
      <c r="Q943" s="65"/>
      <c r="R943" s="65"/>
      <c r="S943" s="65"/>
      <c r="T943" s="65"/>
      <c r="U943" s="65"/>
    </row>
    <row r="944" spans="3:21" ht="15.75" customHeight="1" x14ac:dyDescent="0.2">
      <c r="C944" s="72"/>
      <c r="D944" s="65"/>
      <c r="E944" s="65"/>
      <c r="F944" s="65"/>
      <c r="G944" s="65"/>
      <c r="H944" s="65"/>
      <c r="I944" s="65"/>
      <c r="J944" s="65"/>
      <c r="K944" s="65"/>
      <c r="L944" s="65"/>
      <c r="M944" s="65"/>
      <c r="N944" s="65"/>
      <c r="O944" s="65"/>
      <c r="P944" s="65"/>
      <c r="Q944" s="65"/>
      <c r="R944" s="65"/>
      <c r="S944" s="65"/>
      <c r="T944" s="65"/>
      <c r="U944" s="65"/>
    </row>
    <row r="945" spans="3:21" ht="15.75" customHeight="1" x14ac:dyDescent="0.2">
      <c r="C945" s="72"/>
      <c r="D945" s="65"/>
      <c r="E945" s="65"/>
      <c r="F945" s="65"/>
      <c r="G945" s="65"/>
      <c r="H945" s="65"/>
      <c r="I945" s="65"/>
      <c r="J945" s="65"/>
      <c r="K945" s="65"/>
      <c r="L945" s="65"/>
      <c r="M945" s="65"/>
      <c r="N945" s="65"/>
      <c r="O945" s="65"/>
      <c r="P945" s="65"/>
      <c r="Q945" s="65"/>
      <c r="R945" s="65"/>
      <c r="S945" s="65"/>
      <c r="T945" s="65"/>
      <c r="U945" s="65"/>
    </row>
    <row r="946" spans="3:21" ht="15.75" customHeight="1" x14ac:dyDescent="0.2">
      <c r="C946" s="72"/>
      <c r="D946" s="65"/>
      <c r="E946" s="65"/>
      <c r="F946" s="65"/>
      <c r="G946" s="65"/>
      <c r="H946" s="65"/>
      <c r="I946" s="65"/>
      <c r="J946" s="65"/>
      <c r="K946" s="65"/>
      <c r="L946" s="65"/>
      <c r="M946" s="65"/>
      <c r="N946" s="65"/>
      <c r="O946" s="65"/>
      <c r="P946" s="65"/>
      <c r="Q946" s="65"/>
      <c r="R946" s="65"/>
      <c r="S946" s="65"/>
      <c r="T946" s="65"/>
      <c r="U946" s="65"/>
    </row>
    <row r="947" spans="3:21" ht="15.75" customHeight="1" x14ac:dyDescent="0.2">
      <c r="C947" s="72"/>
      <c r="D947" s="65"/>
      <c r="E947" s="65"/>
      <c r="F947" s="65"/>
      <c r="G947" s="65"/>
      <c r="H947" s="65"/>
      <c r="I947" s="65"/>
      <c r="J947" s="65"/>
      <c r="K947" s="65"/>
      <c r="L947" s="65"/>
      <c r="M947" s="65"/>
      <c r="N947" s="65"/>
      <c r="O947" s="65"/>
      <c r="P947" s="65"/>
      <c r="Q947" s="65"/>
      <c r="R947" s="65"/>
      <c r="S947" s="65"/>
      <c r="T947" s="65"/>
      <c r="U947" s="65"/>
    </row>
    <row r="948" spans="3:21" ht="15.75" customHeight="1" x14ac:dyDescent="0.2">
      <c r="C948" s="72"/>
      <c r="D948" s="65"/>
      <c r="E948" s="65"/>
      <c r="F948" s="65"/>
      <c r="G948" s="65"/>
      <c r="H948" s="65"/>
      <c r="I948" s="65"/>
      <c r="J948" s="65"/>
      <c r="K948" s="65"/>
      <c r="L948" s="65"/>
      <c r="M948" s="65"/>
      <c r="N948" s="65"/>
      <c r="O948" s="65"/>
      <c r="P948" s="65"/>
      <c r="Q948" s="65"/>
      <c r="R948" s="65"/>
      <c r="S948" s="65"/>
      <c r="T948" s="65"/>
      <c r="U948" s="65"/>
    </row>
    <row r="949" spans="3:21" ht="15.75" customHeight="1" x14ac:dyDescent="0.2">
      <c r="C949" s="72"/>
      <c r="D949" s="65"/>
      <c r="E949" s="65"/>
      <c r="F949" s="65"/>
      <c r="G949" s="65"/>
      <c r="H949" s="65"/>
      <c r="I949" s="65"/>
      <c r="J949" s="65"/>
      <c r="K949" s="65"/>
      <c r="L949" s="65"/>
      <c r="M949" s="65"/>
      <c r="N949" s="65"/>
      <c r="O949" s="65"/>
      <c r="P949" s="65"/>
      <c r="Q949" s="65"/>
      <c r="R949" s="65"/>
      <c r="S949" s="65"/>
      <c r="T949" s="65"/>
      <c r="U949" s="65"/>
    </row>
    <row r="950" spans="3:21" ht="15.75" customHeight="1" x14ac:dyDescent="0.2">
      <c r="C950" s="72"/>
      <c r="D950" s="65"/>
      <c r="E950" s="65"/>
      <c r="F950" s="65"/>
      <c r="G950" s="65"/>
      <c r="H950" s="65"/>
      <c r="I950" s="65"/>
      <c r="J950" s="65"/>
      <c r="K950" s="65"/>
      <c r="L950" s="65"/>
      <c r="M950" s="65"/>
      <c r="N950" s="65"/>
      <c r="O950" s="65"/>
      <c r="P950" s="65"/>
      <c r="Q950" s="65"/>
      <c r="R950" s="65"/>
      <c r="S950" s="65"/>
      <c r="T950" s="65"/>
      <c r="U950" s="65"/>
    </row>
    <row r="951" spans="3:21" ht="15.75" customHeight="1" x14ac:dyDescent="0.2">
      <c r="C951" s="72"/>
      <c r="D951" s="65"/>
      <c r="E951" s="65"/>
      <c r="F951" s="65"/>
      <c r="G951" s="65"/>
      <c r="H951" s="65"/>
      <c r="I951" s="65"/>
      <c r="J951" s="65"/>
      <c r="K951" s="65"/>
      <c r="L951" s="65"/>
      <c r="M951" s="65"/>
      <c r="N951" s="65"/>
      <c r="O951" s="65"/>
      <c r="P951" s="65"/>
      <c r="Q951" s="65"/>
      <c r="R951" s="65"/>
      <c r="S951" s="65"/>
      <c r="T951" s="65"/>
      <c r="U951" s="65"/>
    </row>
    <row r="952" spans="3:21" ht="15.75" customHeight="1" x14ac:dyDescent="0.2">
      <c r="C952" s="72"/>
      <c r="D952" s="65"/>
      <c r="E952" s="65"/>
      <c r="F952" s="65"/>
      <c r="G952" s="65"/>
      <c r="H952" s="65"/>
      <c r="I952" s="65"/>
      <c r="J952" s="65"/>
      <c r="K952" s="65"/>
      <c r="L952" s="65"/>
      <c r="M952" s="65"/>
      <c r="N952" s="65"/>
      <c r="O952" s="65"/>
      <c r="P952" s="65"/>
      <c r="Q952" s="65"/>
      <c r="R952" s="65"/>
      <c r="S952" s="65"/>
      <c r="T952" s="65"/>
      <c r="U952" s="65"/>
    </row>
    <row r="953" spans="3:21" ht="15.75" customHeight="1" x14ac:dyDescent="0.2">
      <c r="C953" s="72"/>
      <c r="D953" s="65"/>
      <c r="E953" s="65"/>
      <c r="F953" s="65"/>
      <c r="G953" s="65"/>
      <c r="H953" s="65"/>
      <c r="I953" s="65"/>
      <c r="J953" s="65"/>
      <c r="K953" s="65"/>
      <c r="L953" s="65"/>
      <c r="M953" s="65"/>
      <c r="N953" s="65"/>
      <c r="O953" s="65"/>
      <c r="P953" s="65"/>
      <c r="Q953" s="65"/>
      <c r="R953" s="65"/>
      <c r="S953" s="65"/>
      <c r="T953" s="65"/>
      <c r="U953" s="65"/>
    </row>
    <row r="954" spans="3:21" ht="15.75" customHeight="1" x14ac:dyDescent="0.2">
      <c r="C954" s="72"/>
      <c r="D954" s="65"/>
      <c r="E954" s="65"/>
      <c r="F954" s="65"/>
      <c r="G954" s="65"/>
      <c r="H954" s="65"/>
      <c r="I954" s="65"/>
      <c r="J954" s="65"/>
      <c r="K954" s="65"/>
      <c r="L954" s="65"/>
      <c r="M954" s="65"/>
      <c r="N954" s="65"/>
      <c r="O954" s="65"/>
      <c r="P954" s="65"/>
      <c r="Q954" s="65"/>
      <c r="R954" s="65"/>
      <c r="S954" s="65"/>
      <c r="T954" s="65"/>
      <c r="U954" s="65"/>
    </row>
    <row r="955" spans="3:21" ht="15.75" customHeight="1" x14ac:dyDescent="0.2">
      <c r="C955" s="72"/>
      <c r="D955" s="65"/>
      <c r="E955" s="65"/>
      <c r="F955" s="65"/>
      <c r="G955" s="65"/>
      <c r="H955" s="65"/>
      <c r="I955" s="65"/>
      <c r="J955" s="65"/>
      <c r="K955" s="65"/>
      <c r="L955" s="65"/>
      <c r="M955" s="65"/>
      <c r="N955" s="65"/>
      <c r="O955" s="65"/>
      <c r="P955" s="65"/>
      <c r="Q955" s="65"/>
      <c r="R955" s="65"/>
      <c r="S955" s="65"/>
      <c r="T955" s="65"/>
      <c r="U955" s="65"/>
    </row>
    <row r="956" spans="3:21" ht="15.75" customHeight="1" x14ac:dyDescent="0.2">
      <c r="C956" s="72"/>
      <c r="D956" s="65"/>
      <c r="E956" s="65"/>
      <c r="F956" s="65"/>
      <c r="G956" s="65"/>
      <c r="H956" s="65"/>
      <c r="I956" s="65"/>
      <c r="J956" s="65"/>
      <c r="K956" s="65"/>
      <c r="L956" s="65"/>
      <c r="M956" s="65"/>
      <c r="N956" s="65"/>
      <c r="O956" s="65"/>
      <c r="P956" s="65"/>
      <c r="Q956" s="65"/>
      <c r="R956" s="65"/>
      <c r="S956" s="65"/>
      <c r="T956" s="65"/>
      <c r="U956" s="65"/>
    </row>
    <row r="957" spans="3:21" ht="15.75" customHeight="1" x14ac:dyDescent="0.2">
      <c r="C957" s="72"/>
      <c r="D957" s="65"/>
      <c r="E957" s="65"/>
      <c r="F957" s="65"/>
      <c r="G957" s="65"/>
      <c r="H957" s="65"/>
      <c r="I957" s="65"/>
      <c r="J957" s="65"/>
      <c r="K957" s="65"/>
      <c r="L957" s="65"/>
      <c r="M957" s="65"/>
      <c r="N957" s="65"/>
      <c r="O957" s="65"/>
      <c r="P957" s="65"/>
      <c r="Q957" s="65"/>
      <c r="R957" s="65"/>
      <c r="S957" s="65"/>
      <c r="T957" s="65"/>
      <c r="U957" s="65"/>
    </row>
    <row r="958" spans="3:21" ht="15.75" customHeight="1" x14ac:dyDescent="0.2">
      <c r="C958" s="72"/>
      <c r="D958" s="65"/>
      <c r="E958" s="65"/>
      <c r="F958" s="65"/>
      <c r="G958" s="65"/>
      <c r="H958" s="65"/>
      <c r="I958" s="65"/>
      <c r="J958" s="65"/>
      <c r="K958" s="65"/>
      <c r="L958" s="65"/>
      <c r="M958" s="65"/>
      <c r="N958" s="65"/>
      <c r="O958" s="65"/>
      <c r="P958" s="65"/>
      <c r="Q958" s="65"/>
      <c r="R958" s="65"/>
      <c r="S958" s="65"/>
      <c r="T958" s="65"/>
      <c r="U958" s="65"/>
    </row>
    <row r="959" spans="3:21" ht="15.75" customHeight="1" x14ac:dyDescent="0.2">
      <c r="C959" s="72"/>
      <c r="D959" s="65"/>
      <c r="E959" s="65"/>
      <c r="F959" s="65"/>
      <c r="G959" s="65"/>
      <c r="H959" s="65"/>
      <c r="I959" s="65"/>
      <c r="J959" s="65"/>
      <c r="K959" s="65"/>
      <c r="L959" s="65"/>
      <c r="M959" s="65"/>
      <c r="N959" s="65"/>
      <c r="O959" s="65"/>
      <c r="P959" s="65"/>
      <c r="Q959" s="65"/>
      <c r="R959" s="65"/>
      <c r="S959" s="65"/>
      <c r="T959" s="65"/>
      <c r="U959" s="65"/>
    </row>
    <row r="960" spans="3:21" ht="15.75" customHeight="1" x14ac:dyDescent="0.2">
      <c r="C960" s="72"/>
      <c r="D960" s="65"/>
      <c r="E960" s="65"/>
      <c r="F960" s="65"/>
      <c r="G960" s="65"/>
      <c r="H960" s="65"/>
      <c r="I960" s="65"/>
      <c r="J960" s="65"/>
      <c r="K960" s="65"/>
      <c r="L960" s="65"/>
      <c r="M960" s="65"/>
      <c r="N960" s="65"/>
      <c r="O960" s="65"/>
      <c r="P960" s="65"/>
      <c r="Q960" s="65"/>
      <c r="R960" s="65"/>
      <c r="S960" s="65"/>
      <c r="T960" s="65"/>
      <c r="U960" s="65"/>
    </row>
    <row r="961" spans="3:21" ht="15.75" customHeight="1" x14ac:dyDescent="0.2">
      <c r="C961" s="72"/>
      <c r="D961" s="65"/>
      <c r="E961" s="65"/>
      <c r="F961" s="65"/>
      <c r="G961" s="65"/>
      <c r="H961" s="65"/>
      <c r="I961" s="65"/>
      <c r="J961" s="65"/>
      <c r="K961" s="65"/>
      <c r="L961" s="65"/>
      <c r="M961" s="65"/>
      <c r="N961" s="65"/>
      <c r="O961" s="65"/>
      <c r="P961" s="65"/>
      <c r="Q961" s="65"/>
      <c r="R961" s="65"/>
      <c r="S961" s="65"/>
      <c r="T961" s="65"/>
      <c r="U961" s="65"/>
    </row>
    <row r="962" spans="3:21" ht="15.75" customHeight="1" x14ac:dyDescent="0.2">
      <c r="C962" s="72"/>
      <c r="D962" s="65"/>
      <c r="E962" s="65"/>
      <c r="F962" s="65"/>
      <c r="G962" s="65"/>
      <c r="H962" s="65"/>
      <c r="I962" s="65"/>
      <c r="J962" s="65"/>
      <c r="K962" s="65"/>
      <c r="L962" s="65"/>
      <c r="M962" s="65"/>
      <c r="N962" s="65"/>
      <c r="O962" s="65"/>
      <c r="P962" s="65"/>
      <c r="Q962" s="65"/>
      <c r="R962" s="65"/>
      <c r="S962" s="65"/>
      <c r="T962" s="65"/>
      <c r="U962" s="65"/>
    </row>
    <row r="963" spans="3:21" ht="15.75" customHeight="1" x14ac:dyDescent="0.2">
      <c r="C963" s="72"/>
      <c r="D963" s="65"/>
      <c r="E963" s="65"/>
      <c r="F963" s="65"/>
      <c r="G963" s="65"/>
      <c r="H963" s="65"/>
      <c r="I963" s="65"/>
      <c r="J963" s="65"/>
      <c r="K963" s="65"/>
      <c r="L963" s="65"/>
      <c r="M963" s="65"/>
      <c r="N963" s="65"/>
      <c r="O963" s="65"/>
      <c r="P963" s="65"/>
      <c r="Q963" s="65"/>
      <c r="R963" s="65"/>
      <c r="S963" s="65"/>
      <c r="T963" s="65"/>
      <c r="U963" s="65"/>
    </row>
    <row r="964" spans="3:21" ht="15.75" customHeight="1" x14ac:dyDescent="0.2">
      <c r="C964" s="72"/>
      <c r="D964" s="65"/>
      <c r="E964" s="65"/>
      <c r="F964" s="65"/>
      <c r="G964" s="65"/>
      <c r="H964" s="65"/>
      <c r="I964" s="65"/>
      <c r="J964" s="65"/>
      <c r="K964" s="65"/>
      <c r="L964" s="65"/>
      <c r="M964" s="65"/>
      <c r="N964" s="65"/>
      <c r="O964" s="65"/>
      <c r="P964" s="65"/>
      <c r="Q964" s="65"/>
      <c r="R964" s="65"/>
      <c r="S964" s="65"/>
      <c r="T964" s="65"/>
      <c r="U964" s="65"/>
    </row>
    <row r="965" spans="3:21" ht="15.75" customHeight="1" x14ac:dyDescent="0.2">
      <c r="C965" s="72"/>
      <c r="D965" s="65"/>
      <c r="E965" s="65"/>
      <c r="F965" s="65"/>
      <c r="G965" s="65"/>
      <c r="H965" s="65"/>
      <c r="I965" s="65"/>
      <c r="J965" s="65"/>
      <c r="K965" s="65"/>
      <c r="L965" s="65"/>
      <c r="M965" s="65"/>
      <c r="N965" s="65"/>
      <c r="O965" s="65"/>
      <c r="P965" s="65"/>
      <c r="Q965" s="65"/>
      <c r="R965" s="65"/>
      <c r="S965" s="65"/>
      <c r="T965" s="65"/>
      <c r="U965" s="65"/>
    </row>
    <row r="966" spans="3:21" ht="15.75" customHeight="1" x14ac:dyDescent="0.2">
      <c r="C966" s="72"/>
      <c r="D966" s="65"/>
      <c r="E966" s="65"/>
      <c r="F966" s="65"/>
      <c r="G966" s="65"/>
      <c r="H966" s="65"/>
      <c r="I966" s="65"/>
      <c r="J966" s="65"/>
      <c r="K966" s="65"/>
      <c r="L966" s="65"/>
      <c r="M966" s="65"/>
      <c r="N966" s="65"/>
      <c r="O966" s="65"/>
      <c r="P966" s="65"/>
      <c r="Q966" s="65"/>
      <c r="R966" s="65"/>
      <c r="S966" s="65"/>
      <c r="T966" s="65"/>
      <c r="U966" s="65"/>
    </row>
    <row r="967" spans="3:21" ht="15.75" customHeight="1" x14ac:dyDescent="0.2">
      <c r="C967" s="72"/>
      <c r="D967" s="65"/>
      <c r="E967" s="65"/>
      <c r="F967" s="65"/>
      <c r="G967" s="65"/>
      <c r="H967" s="65"/>
      <c r="I967" s="65"/>
      <c r="J967" s="65"/>
      <c r="K967" s="65"/>
      <c r="L967" s="65"/>
      <c r="M967" s="65"/>
      <c r="N967" s="65"/>
      <c r="O967" s="65"/>
      <c r="P967" s="65"/>
      <c r="Q967" s="65"/>
      <c r="R967" s="65"/>
      <c r="S967" s="65"/>
      <c r="T967" s="65"/>
      <c r="U967" s="65"/>
    </row>
    <row r="968" spans="3:21" ht="15.75" customHeight="1" x14ac:dyDescent="0.2">
      <c r="C968" s="72"/>
      <c r="D968" s="65"/>
      <c r="E968" s="65"/>
      <c r="F968" s="65"/>
      <c r="G968" s="65"/>
      <c r="H968" s="65"/>
      <c r="I968" s="65"/>
      <c r="J968" s="65"/>
      <c r="K968" s="65"/>
      <c r="L968" s="65"/>
      <c r="M968" s="65"/>
      <c r="N968" s="65"/>
      <c r="O968" s="65"/>
      <c r="P968" s="65"/>
      <c r="Q968" s="65"/>
      <c r="R968" s="65"/>
      <c r="S968" s="65"/>
      <c r="T968" s="65"/>
      <c r="U968" s="65"/>
    </row>
    <row r="969" spans="3:21" ht="15.75" customHeight="1" x14ac:dyDescent="0.2">
      <c r="C969" s="72"/>
      <c r="D969" s="65"/>
      <c r="E969" s="65"/>
      <c r="F969" s="65"/>
      <c r="G969" s="65"/>
      <c r="H969" s="65"/>
      <c r="I969" s="65"/>
      <c r="J969" s="65"/>
      <c r="K969" s="65"/>
      <c r="L969" s="65"/>
      <c r="M969" s="65"/>
      <c r="N969" s="65"/>
      <c r="O969" s="65"/>
      <c r="P969" s="65"/>
      <c r="Q969" s="65"/>
      <c r="R969" s="65"/>
      <c r="S969" s="65"/>
      <c r="T969" s="65"/>
      <c r="U969" s="65"/>
    </row>
    <row r="970" spans="3:21" ht="15.75" customHeight="1" x14ac:dyDescent="0.2">
      <c r="C970" s="72"/>
      <c r="D970" s="65"/>
      <c r="E970" s="65"/>
      <c r="F970" s="65"/>
      <c r="G970" s="65"/>
      <c r="H970" s="65"/>
      <c r="I970" s="65"/>
      <c r="J970" s="65"/>
      <c r="K970" s="65"/>
      <c r="L970" s="65"/>
      <c r="M970" s="65"/>
      <c r="N970" s="65"/>
      <c r="O970" s="65"/>
      <c r="P970" s="65"/>
      <c r="Q970" s="65"/>
      <c r="R970" s="65"/>
      <c r="S970" s="65"/>
      <c r="T970" s="65"/>
      <c r="U970" s="65"/>
    </row>
    <row r="971" spans="3:21" ht="15.75" customHeight="1" x14ac:dyDescent="0.2">
      <c r="C971" s="72"/>
      <c r="D971" s="65"/>
      <c r="E971" s="65"/>
      <c r="F971" s="65"/>
      <c r="G971" s="65"/>
      <c r="H971" s="65"/>
      <c r="I971" s="65"/>
      <c r="J971" s="65"/>
      <c r="K971" s="65"/>
      <c r="L971" s="65"/>
      <c r="M971" s="65"/>
      <c r="N971" s="65"/>
      <c r="O971" s="65"/>
      <c r="P971" s="65"/>
      <c r="Q971" s="65"/>
      <c r="R971" s="65"/>
      <c r="S971" s="65"/>
      <c r="T971" s="65"/>
      <c r="U971" s="65"/>
    </row>
    <row r="972" spans="3:21" ht="15.75" customHeight="1" x14ac:dyDescent="0.2">
      <c r="C972" s="72"/>
      <c r="D972" s="65"/>
      <c r="E972" s="65"/>
      <c r="F972" s="65"/>
      <c r="G972" s="65"/>
      <c r="H972" s="65"/>
      <c r="I972" s="65"/>
      <c r="J972" s="65"/>
      <c r="K972" s="65"/>
      <c r="L972" s="65"/>
      <c r="M972" s="65"/>
      <c r="N972" s="65"/>
      <c r="O972" s="65"/>
      <c r="P972" s="65"/>
      <c r="Q972" s="65"/>
      <c r="R972" s="65"/>
      <c r="S972" s="65"/>
      <c r="T972" s="65"/>
      <c r="U972" s="65"/>
    </row>
    <row r="973" spans="3:21" ht="15.75" customHeight="1" x14ac:dyDescent="0.2">
      <c r="C973" s="72"/>
      <c r="D973" s="65"/>
      <c r="E973" s="65"/>
      <c r="F973" s="65"/>
      <c r="G973" s="65"/>
      <c r="H973" s="65"/>
      <c r="I973" s="65"/>
      <c r="J973" s="65"/>
      <c r="K973" s="65"/>
      <c r="L973" s="65"/>
      <c r="M973" s="65"/>
      <c r="N973" s="65"/>
      <c r="O973" s="65"/>
      <c r="P973" s="65"/>
      <c r="Q973" s="65"/>
      <c r="R973" s="65"/>
      <c r="S973" s="65"/>
      <c r="T973" s="65"/>
      <c r="U973" s="65"/>
    </row>
    <row r="974" spans="3:21" ht="15.75" customHeight="1" x14ac:dyDescent="0.2">
      <c r="C974" s="72"/>
      <c r="D974" s="65"/>
      <c r="E974" s="65"/>
      <c r="F974" s="65"/>
      <c r="G974" s="65"/>
      <c r="H974" s="65"/>
      <c r="I974" s="65"/>
      <c r="J974" s="65"/>
      <c r="K974" s="65"/>
      <c r="L974" s="65"/>
      <c r="M974" s="65"/>
      <c r="N974" s="65"/>
      <c r="O974" s="65"/>
      <c r="P974" s="65"/>
      <c r="Q974" s="65"/>
      <c r="R974" s="65"/>
      <c r="S974" s="65"/>
      <c r="T974" s="65"/>
      <c r="U974" s="65"/>
    </row>
    <row r="975" spans="3:21" ht="15.75" customHeight="1" x14ac:dyDescent="0.2">
      <c r="C975" s="72"/>
      <c r="D975" s="65"/>
      <c r="E975" s="65"/>
      <c r="F975" s="65"/>
      <c r="G975" s="65"/>
      <c r="H975" s="65"/>
      <c r="I975" s="65"/>
      <c r="J975" s="65"/>
      <c r="K975" s="65"/>
      <c r="L975" s="65"/>
      <c r="M975" s="65"/>
      <c r="N975" s="65"/>
      <c r="O975" s="65"/>
      <c r="P975" s="65"/>
      <c r="Q975" s="65"/>
      <c r="R975" s="65"/>
      <c r="S975" s="65"/>
      <c r="T975" s="65"/>
      <c r="U975" s="65"/>
    </row>
    <row r="976" spans="3:21" ht="15.75" customHeight="1" x14ac:dyDescent="0.2">
      <c r="C976" s="72"/>
      <c r="D976" s="65"/>
      <c r="E976" s="65"/>
      <c r="F976" s="65"/>
      <c r="G976" s="65"/>
      <c r="H976" s="65"/>
      <c r="I976" s="65"/>
      <c r="J976" s="65"/>
      <c r="K976" s="65"/>
      <c r="L976" s="65"/>
      <c r="M976" s="65"/>
      <c r="N976" s="65"/>
      <c r="O976" s="65"/>
      <c r="P976" s="65"/>
      <c r="Q976" s="65"/>
      <c r="R976" s="65"/>
      <c r="S976" s="65"/>
      <c r="T976" s="65"/>
      <c r="U976" s="65"/>
    </row>
    <row r="977" spans="3:21" ht="15.75" customHeight="1" x14ac:dyDescent="0.2">
      <c r="C977" s="72"/>
      <c r="D977" s="65"/>
      <c r="E977" s="65"/>
      <c r="F977" s="65"/>
      <c r="G977" s="65"/>
      <c r="H977" s="65"/>
      <c r="I977" s="65"/>
      <c r="J977" s="65"/>
      <c r="K977" s="65"/>
      <c r="L977" s="65"/>
      <c r="M977" s="65"/>
      <c r="N977" s="65"/>
      <c r="O977" s="65"/>
      <c r="P977" s="65"/>
      <c r="Q977" s="65"/>
      <c r="R977" s="65"/>
      <c r="S977" s="65"/>
      <c r="T977" s="65"/>
      <c r="U977" s="65"/>
    </row>
    <row r="978" spans="3:21" ht="15.75" customHeight="1" x14ac:dyDescent="0.2">
      <c r="C978" s="72"/>
      <c r="D978" s="65"/>
      <c r="E978" s="65"/>
      <c r="F978" s="65"/>
      <c r="G978" s="65"/>
      <c r="H978" s="65"/>
      <c r="I978" s="65"/>
      <c r="J978" s="65"/>
      <c r="K978" s="65"/>
      <c r="L978" s="65"/>
      <c r="M978" s="65"/>
      <c r="N978" s="65"/>
      <c r="O978" s="65"/>
      <c r="P978" s="65"/>
      <c r="Q978" s="65"/>
      <c r="R978" s="65"/>
      <c r="S978" s="65"/>
      <c r="T978" s="65"/>
      <c r="U978" s="65"/>
    </row>
    <row r="979" spans="3:21" ht="15.75" customHeight="1" x14ac:dyDescent="0.2">
      <c r="C979" s="72"/>
      <c r="D979" s="65"/>
      <c r="E979" s="65"/>
      <c r="F979" s="65"/>
      <c r="G979" s="65"/>
      <c r="H979" s="65"/>
      <c r="I979" s="65"/>
      <c r="J979" s="65"/>
      <c r="K979" s="65"/>
      <c r="L979" s="65"/>
      <c r="M979" s="65"/>
      <c r="N979" s="65"/>
      <c r="O979" s="65"/>
      <c r="P979" s="65"/>
      <c r="Q979" s="65"/>
      <c r="R979" s="65"/>
      <c r="S979" s="65"/>
      <c r="T979" s="65"/>
      <c r="U979" s="65"/>
    </row>
    <row r="980" spans="3:21" ht="15.75" customHeight="1" x14ac:dyDescent="0.2">
      <c r="C980" s="72"/>
      <c r="D980" s="65"/>
      <c r="E980" s="65"/>
      <c r="F980" s="65"/>
      <c r="G980" s="65"/>
      <c r="H980" s="65"/>
      <c r="I980" s="65"/>
      <c r="J980" s="65"/>
      <c r="K980" s="65"/>
      <c r="L980" s="65"/>
      <c r="M980" s="65"/>
      <c r="N980" s="65"/>
      <c r="O980" s="65"/>
      <c r="P980" s="65"/>
      <c r="Q980" s="65"/>
      <c r="R980" s="65"/>
      <c r="S980" s="65"/>
      <c r="T980" s="65"/>
      <c r="U980" s="65"/>
    </row>
    <row r="981" spans="3:21" ht="15.75" customHeight="1" x14ac:dyDescent="0.2">
      <c r="C981" s="72"/>
      <c r="D981" s="65"/>
      <c r="E981" s="65"/>
      <c r="F981" s="65"/>
      <c r="G981" s="65"/>
      <c r="H981" s="65"/>
      <c r="I981" s="65"/>
      <c r="J981" s="65"/>
      <c r="K981" s="65"/>
      <c r="L981" s="65"/>
      <c r="M981" s="65"/>
      <c r="N981" s="65"/>
      <c r="O981" s="65"/>
      <c r="P981" s="65"/>
      <c r="Q981" s="65"/>
      <c r="R981" s="65"/>
      <c r="S981" s="65"/>
      <c r="T981" s="65"/>
      <c r="U981" s="65"/>
    </row>
    <row r="982" spans="3:21" ht="15.75" customHeight="1" x14ac:dyDescent="0.2">
      <c r="C982" s="72"/>
      <c r="D982" s="65"/>
      <c r="E982" s="65"/>
      <c r="F982" s="65"/>
      <c r="G982" s="65"/>
      <c r="H982" s="65"/>
      <c r="I982" s="65"/>
      <c r="J982" s="65"/>
      <c r="K982" s="65"/>
      <c r="L982" s="65"/>
      <c r="M982" s="65"/>
      <c r="N982" s="65"/>
      <c r="O982" s="65"/>
      <c r="P982" s="65"/>
      <c r="Q982" s="65"/>
      <c r="R982" s="65"/>
      <c r="S982" s="65"/>
      <c r="T982" s="65"/>
      <c r="U982" s="65"/>
    </row>
    <row r="983" spans="3:21" ht="15.75" customHeight="1" x14ac:dyDescent="0.2">
      <c r="C983" s="72"/>
      <c r="D983" s="65"/>
      <c r="E983" s="65"/>
      <c r="F983" s="65"/>
      <c r="G983" s="65"/>
      <c r="H983" s="65"/>
      <c r="I983" s="65"/>
      <c r="J983" s="65"/>
      <c r="K983" s="65"/>
      <c r="L983" s="65"/>
      <c r="M983" s="65"/>
      <c r="N983" s="65"/>
      <c r="O983" s="65"/>
      <c r="P983" s="65"/>
      <c r="Q983" s="65"/>
      <c r="R983" s="65"/>
      <c r="S983" s="65"/>
      <c r="T983" s="65"/>
      <c r="U983" s="65"/>
    </row>
    <row r="984" spans="3:21" ht="15.75" customHeight="1" x14ac:dyDescent="0.2">
      <c r="C984" s="72"/>
      <c r="D984" s="65"/>
      <c r="E984" s="65"/>
      <c r="F984" s="65"/>
      <c r="G984" s="65"/>
      <c r="H984" s="65"/>
      <c r="I984" s="65"/>
      <c r="J984" s="65"/>
      <c r="K984" s="65"/>
      <c r="L984" s="65"/>
      <c r="M984" s="65"/>
      <c r="N984" s="65"/>
      <c r="O984" s="65"/>
      <c r="P984" s="65"/>
      <c r="Q984" s="65"/>
      <c r="R984" s="65"/>
      <c r="S984" s="65"/>
      <c r="T984" s="65"/>
      <c r="U984" s="65"/>
    </row>
    <row r="985" spans="3:21" ht="15.75" customHeight="1" x14ac:dyDescent="0.2">
      <c r="C985" s="72"/>
      <c r="D985" s="65"/>
      <c r="E985" s="65"/>
      <c r="F985" s="65"/>
      <c r="G985" s="65"/>
      <c r="H985" s="65"/>
      <c r="I985" s="65"/>
      <c r="J985" s="65"/>
      <c r="K985" s="65"/>
      <c r="L985" s="65"/>
      <c r="M985" s="65"/>
      <c r="N985" s="65"/>
      <c r="O985" s="65"/>
      <c r="P985" s="65"/>
      <c r="Q985" s="65"/>
      <c r="R985" s="65"/>
      <c r="S985" s="65"/>
      <c r="T985" s="65"/>
      <c r="U985" s="65"/>
    </row>
    <row r="986" spans="3:21" ht="15.75" customHeight="1" x14ac:dyDescent="0.2">
      <c r="C986" s="72"/>
      <c r="D986" s="65"/>
      <c r="E986" s="65"/>
      <c r="F986" s="65"/>
      <c r="G986" s="65"/>
      <c r="H986" s="65"/>
      <c r="I986" s="65"/>
      <c r="J986" s="65"/>
      <c r="K986" s="65"/>
      <c r="L986" s="65"/>
      <c r="M986" s="65"/>
      <c r="N986" s="65"/>
      <c r="O986" s="65"/>
      <c r="P986" s="65"/>
      <c r="Q986" s="65"/>
      <c r="R986" s="65"/>
      <c r="S986" s="65"/>
      <c r="T986" s="65"/>
      <c r="U986" s="65"/>
    </row>
    <row r="987" spans="3:21" ht="15.75" customHeight="1" x14ac:dyDescent="0.2">
      <c r="C987" s="72"/>
      <c r="D987" s="65"/>
      <c r="E987" s="65"/>
      <c r="F987" s="65"/>
      <c r="G987" s="65"/>
      <c r="H987" s="65"/>
      <c r="I987" s="65"/>
      <c r="J987" s="65"/>
      <c r="K987" s="65"/>
      <c r="L987" s="65"/>
      <c r="M987" s="65"/>
      <c r="N987" s="65"/>
      <c r="O987" s="65"/>
      <c r="P987" s="65"/>
      <c r="Q987" s="65"/>
      <c r="R987" s="65"/>
      <c r="S987" s="65"/>
      <c r="T987" s="65"/>
      <c r="U987" s="65"/>
    </row>
    <row r="988" spans="3:21" ht="15.75" customHeight="1" x14ac:dyDescent="0.2">
      <c r="C988" s="72"/>
      <c r="D988" s="65"/>
      <c r="E988" s="65"/>
      <c r="F988" s="65"/>
      <c r="G988" s="65"/>
      <c r="H988" s="65"/>
      <c r="I988" s="65"/>
      <c r="J988" s="65"/>
      <c r="K988" s="65"/>
      <c r="L988" s="65"/>
      <c r="M988" s="65"/>
      <c r="N988" s="65"/>
      <c r="O988" s="65"/>
      <c r="P988" s="65"/>
      <c r="Q988" s="65"/>
      <c r="R988" s="65"/>
      <c r="S988" s="65"/>
      <c r="T988" s="65"/>
      <c r="U988" s="65"/>
    </row>
    <row r="989" spans="3:21" ht="15.75" customHeight="1" x14ac:dyDescent="0.2">
      <c r="C989" s="72"/>
      <c r="D989" s="65"/>
      <c r="E989" s="65"/>
      <c r="F989" s="65"/>
      <c r="G989" s="65"/>
      <c r="H989" s="65"/>
      <c r="I989" s="65"/>
      <c r="J989" s="65"/>
      <c r="K989" s="65"/>
      <c r="L989" s="65"/>
      <c r="M989" s="65"/>
      <c r="N989" s="65"/>
      <c r="O989" s="65"/>
      <c r="P989" s="65"/>
      <c r="Q989" s="65"/>
      <c r="R989" s="65"/>
      <c r="S989" s="65"/>
      <c r="T989" s="65"/>
      <c r="U989" s="65"/>
    </row>
    <row r="990" spans="3:21" ht="15.75" customHeight="1" x14ac:dyDescent="0.2">
      <c r="C990" s="72"/>
      <c r="D990" s="65"/>
      <c r="E990" s="65"/>
      <c r="F990" s="65"/>
      <c r="G990" s="65"/>
      <c r="H990" s="65"/>
      <c r="I990" s="65"/>
      <c r="J990" s="65"/>
      <c r="K990" s="65"/>
      <c r="L990" s="65"/>
      <c r="M990" s="65"/>
      <c r="N990" s="65"/>
      <c r="O990" s="65"/>
      <c r="P990" s="65"/>
      <c r="Q990" s="65"/>
      <c r="R990" s="65"/>
      <c r="S990" s="65"/>
      <c r="T990" s="65"/>
      <c r="U990" s="65"/>
    </row>
    <row r="991" spans="3:21" ht="15.75" customHeight="1" x14ac:dyDescent="0.2">
      <c r="C991" s="72"/>
      <c r="D991" s="65"/>
      <c r="E991" s="65"/>
      <c r="F991" s="65"/>
      <c r="G991" s="65"/>
      <c r="H991" s="65"/>
      <c r="I991" s="65"/>
      <c r="J991" s="65"/>
      <c r="K991" s="65"/>
      <c r="L991" s="65"/>
      <c r="M991" s="65"/>
      <c r="N991" s="65"/>
      <c r="O991" s="65"/>
      <c r="P991" s="65"/>
      <c r="Q991" s="65"/>
      <c r="R991" s="65"/>
      <c r="S991" s="65"/>
      <c r="T991" s="65"/>
      <c r="U991" s="65"/>
    </row>
    <row r="992" spans="3:21" ht="15.75" customHeight="1" x14ac:dyDescent="0.2">
      <c r="C992" s="72"/>
      <c r="D992" s="65"/>
      <c r="E992" s="65"/>
      <c r="F992" s="65"/>
      <c r="G992" s="65"/>
      <c r="H992" s="65"/>
      <c r="I992" s="65"/>
      <c r="J992" s="65"/>
      <c r="K992" s="65"/>
      <c r="L992" s="65"/>
      <c r="M992" s="65"/>
      <c r="N992" s="65"/>
      <c r="O992" s="65"/>
      <c r="P992" s="65"/>
      <c r="Q992" s="65"/>
      <c r="R992" s="65"/>
      <c r="S992" s="65"/>
      <c r="T992" s="65"/>
      <c r="U992" s="65"/>
    </row>
    <row r="993" spans="3:21" ht="15.75" customHeight="1" x14ac:dyDescent="0.2">
      <c r="C993" s="72"/>
      <c r="D993" s="65"/>
      <c r="E993" s="65"/>
      <c r="F993" s="65"/>
      <c r="G993" s="65"/>
      <c r="H993" s="65"/>
      <c r="I993" s="65"/>
      <c r="J993" s="65"/>
      <c r="K993" s="65"/>
      <c r="L993" s="65"/>
      <c r="M993" s="65"/>
      <c r="N993" s="65"/>
      <c r="O993" s="65"/>
      <c r="P993" s="65"/>
      <c r="Q993" s="65"/>
      <c r="R993" s="65"/>
      <c r="S993" s="65"/>
      <c r="T993" s="65"/>
      <c r="U993" s="6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C343" sqref="C343"/>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2" t="s">
        <v>3083</v>
      </c>
      <c r="B1" s="349"/>
      <c r="C1" s="349"/>
      <c r="D1" s="349"/>
      <c r="E1" s="111" t="s">
        <v>3231</v>
      </c>
      <c r="F1" s="111"/>
      <c r="G1" s="111"/>
      <c r="H1" s="111"/>
      <c r="I1" s="111"/>
      <c r="J1" s="111"/>
      <c r="K1" s="111"/>
      <c r="L1" s="111"/>
      <c r="M1" s="111"/>
      <c r="N1" s="111"/>
      <c r="O1" s="111"/>
      <c r="P1" s="111"/>
    </row>
    <row r="2" spans="1:17" s="127" customFormat="1" ht="37.5" customHeight="1" x14ac:dyDescent="0.2">
      <c r="A2" s="342" t="s">
        <v>3232</v>
      </c>
      <c r="B2" s="349"/>
      <c r="C2" s="349"/>
      <c r="D2" s="349"/>
      <c r="E2" s="4" t="s">
        <v>3232</v>
      </c>
      <c r="F2" s="4" t="s">
        <v>3233</v>
      </c>
      <c r="G2" s="4" t="s">
        <v>3234</v>
      </c>
      <c r="H2" s="4" t="s">
        <v>3234</v>
      </c>
      <c r="I2" s="4" t="s">
        <v>3235</v>
      </c>
      <c r="J2" s="4" t="s">
        <v>28</v>
      </c>
      <c r="K2" s="4" t="s">
        <v>3236</v>
      </c>
      <c r="L2" s="4" t="s">
        <v>35</v>
      </c>
      <c r="M2" s="4" t="s">
        <v>3237</v>
      </c>
      <c r="N2" s="4" t="s">
        <v>3238</v>
      </c>
      <c r="O2" s="4" t="s">
        <v>3239</v>
      </c>
      <c r="P2" s="1"/>
      <c r="Q2" s="114"/>
    </row>
    <row r="3" spans="1:17" s="127" customFormat="1" ht="29.25" customHeight="1" x14ac:dyDescent="0.2">
      <c r="A3" s="233" t="s">
        <v>3240</v>
      </c>
      <c r="B3" s="234" t="s">
        <v>3241</v>
      </c>
      <c r="C3" s="235" t="s">
        <v>3242</v>
      </c>
      <c r="D3" s="44"/>
      <c r="E3" s="236">
        <f>E4+E14+E23+E298+E341+E344+E346</f>
        <v>0</v>
      </c>
      <c r="F3" s="236">
        <f>F4+F14+F23+F298+F341+F344+F346</f>
        <v>13</v>
      </c>
      <c r="G3" s="236">
        <f>IF(RefStr!C13&lt;&gt;"",INT(VALUE(MID(RefStr!C13,1,4))),0)</f>
        <v>2026</v>
      </c>
      <c r="H3" s="237">
        <f>IF(RefStr!C13&lt;&gt;"",INT(VALUE(MID(RefStr!C13,6,2))),0)</f>
        <v>9</v>
      </c>
      <c r="I3" s="238">
        <f>RefStr!C10*1</f>
        <v>22</v>
      </c>
      <c r="J3" s="239" t="str">
        <f>RefStr!H7</f>
        <v>DA</v>
      </c>
      <c r="K3" s="237" t="str">
        <f>RefStr!H9</f>
        <v>NE</v>
      </c>
      <c r="L3" s="237" t="str">
        <f>RefStr!H10</f>
        <v>NE</v>
      </c>
      <c r="M3" s="237" t="str">
        <f>RefStr!H8</f>
        <v>NE</v>
      </c>
      <c r="N3" s="237" t="str">
        <f>RefStr!H11</f>
        <v>DA</v>
      </c>
      <c r="O3" s="240">
        <f>RefStr!C6</f>
        <v>29582</v>
      </c>
      <c r="P3" s="111"/>
    </row>
    <row r="4" spans="1:17" s="127" customFormat="1" ht="19.5" customHeight="1" x14ac:dyDescent="0.2">
      <c r="A4" s="350" t="s">
        <v>3243</v>
      </c>
      <c r="B4" s="351"/>
      <c r="C4" s="352"/>
      <c r="D4" s="44"/>
      <c r="E4" s="111">
        <f>SUM(E5:E13)</f>
        <v>0</v>
      </c>
      <c r="F4" s="111">
        <f>SUM(F5:F13)</f>
        <v>0</v>
      </c>
      <c r="G4" s="111"/>
      <c r="H4" s="111"/>
      <c r="I4" s="241" t="s">
        <v>3244</v>
      </c>
      <c r="J4" s="241" t="s">
        <v>3245</v>
      </c>
      <c r="K4" s="241" t="s">
        <v>3246</v>
      </c>
      <c r="L4" s="111"/>
      <c r="M4" s="111"/>
      <c r="N4" s="111"/>
      <c r="O4" s="111"/>
      <c r="P4" s="111"/>
    </row>
    <row r="5" spans="1:17" s="127" customFormat="1" ht="63.75" customHeight="1" x14ac:dyDescent="0.2">
      <c r="A5" s="45">
        <v>1</v>
      </c>
      <c r="B5" s="46" t="str">
        <f t="shared" ref="B5:B13" si="0">IF(E5=1,"Pogreška",IF(F5=1,"Provjera","O.K."))</f>
        <v>O.K.</v>
      </c>
      <c r="C5" s="100" t="s">
        <v>3247</v>
      </c>
      <c r="D5" s="44"/>
      <c r="E5" s="111">
        <f t="shared" ref="E5:E13" si="1">MAX(G5:K5)</f>
        <v>0</v>
      </c>
      <c r="F5" s="111">
        <v>0</v>
      </c>
      <c r="G5" s="111"/>
      <c r="H5" s="111"/>
      <c r="I5" s="242">
        <f>IF(AND($I$3=11,OR($H$3=3,$H$3=9),OR($J$3&lt;&gt;"DA",$K$3&lt;&gt;"NE",$L$3&lt;&gt;"NE",$M$3&lt;&gt;"NE",$N$3&lt;&gt;"DA")),1,0)</f>
        <v>0</v>
      </c>
      <c r="J5" s="242">
        <f>IF(AND($I$3=11,$H$3=6,OR($J$3&lt;&gt;"DA",$K$3&lt;&gt;"NE",$L$3&lt;&gt;"NE",$M$3&lt;&gt;"NE",$N$3&lt;&gt;"DA")),1,0)</f>
        <v>0</v>
      </c>
      <c r="K5" s="236">
        <f>IF(AND($I$3=11,$H$3=12,OR($J$3&lt;&gt;"DA",$K$3&lt;&gt;"DA",$L$3&lt;&gt;"DA",$M$3&lt;&gt;"DA",$N$3&lt;&gt;"DA")),1,0)</f>
        <v>0</v>
      </c>
      <c r="L5" s="111"/>
      <c r="M5" s="111"/>
      <c r="N5" s="111"/>
      <c r="O5" s="111"/>
      <c r="P5" s="111"/>
    </row>
    <row r="6" spans="1:17" s="127" customFormat="1" ht="73.5" customHeight="1" x14ac:dyDescent="0.2">
      <c r="A6" s="45">
        <v>2</v>
      </c>
      <c r="B6" s="46" t="str">
        <f t="shared" si="0"/>
        <v>O.K.</v>
      </c>
      <c r="C6" s="100" t="s">
        <v>3248</v>
      </c>
      <c r="D6" s="44"/>
      <c r="E6" s="111">
        <f t="shared" si="1"/>
        <v>0</v>
      </c>
      <c r="F6" s="111">
        <v>0</v>
      </c>
      <c r="G6" s="111"/>
      <c r="H6" s="111"/>
      <c r="I6" s="242">
        <f>IF(AND($I$3=12,OR($H$3=3,$H$3=9),OR($J$3&lt;&gt;"NE",$K$3&lt;&gt;"NE",$L$3&lt;&gt;"NE",$M$3&lt;&gt;"NE",$N$3&lt;&gt;"DA")),1,0)</f>
        <v>0</v>
      </c>
      <c r="J6" s="242">
        <f>IF(AND($I$3=12,$H$3=6,OR($J$3&lt;&gt;"DA",$K$3&lt;&gt;"NE",$L$3&lt;&gt;"NE",$M$3&lt;&gt;"NE",$N$3&lt;&gt;"DA")),1,0)</f>
        <v>0</v>
      </c>
      <c r="K6" s="236">
        <f>IF(AND($I$3=12,$H$3=12,OR(J3&lt;&gt;"DA",K3&lt;&gt;"DA",L3&lt;&gt;"DA",M3&lt;&gt;"DA",N3&lt;&gt;"DA")),1,0)</f>
        <v>0</v>
      </c>
      <c r="L6" s="111"/>
      <c r="M6" s="111"/>
      <c r="N6" s="111"/>
      <c r="O6" s="111"/>
      <c r="P6" s="111"/>
    </row>
    <row r="7" spans="1:17" s="127" customFormat="1" ht="65.25" customHeight="1" x14ac:dyDescent="0.2">
      <c r="A7" s="45">
        <v>3</v>
      </c>
      <c r="B7" s="46" t="str">
        <f t="shared" si="0"/>
        <v>O.K.</v>
      </c>
      <c r="C7" s="100" t="s">
        <v>3249</v>
      </c>
      <c r="D7" s="44"/>
      <c r="E7" s="111">
        <f t="shared" si="1"/>
        <v>0</v>
      </c>
      <c r="F7" s="111">
        <v>0</v>
      </c>
      <c r="G7" s="111"/>
      <c r="H7" s="111"/>
      <c r="I7" s="236">
        <f>IF(AND($I$3=13,OR($H$3=3,$H$3=9),OR($J$3&lt;&gt;"DA",$K$3&lt;&gt;"NE",$L$3&lt;&gt;"NE",$M$3&lt;&gt;"NE",$N$3&lt;&gt;"NE")),1,0)</f>
        <v>0</v>
      </c>
      <c r="J7" s="236">
        <f>IF(AND($I$3=13,$H$3=6,OR($J$3&lt;&gt;"DA",$K$3&lt;&gt;"NE",$L$3&lt;&gt;"NE",$M$3&lt;&gt;"NE",$N$3&lt;&gt;"NE")),1,0)</f>
        <v>0</v>
      </c>
      <c r="K7" s="236">
        <f>IF(AND($I$3=13,$H$3=12,OR($J$3&lt;&gt;"DA",$K$3&lt;&gt;"DA",$L$3&lt;&gt;"DA",$M$3&lt;&gt;"DA",$N$3&lt;&gt;"NE")),1,0)</f>
        <v>0</v>
      </c>
      <c r="L7" s="111"/>
      <c r="M7" s="111"/>
      <c r="N7" s="111"/>
      <c r="O7" s="111"/>
      <c r="P7" s="111"/>
    </row>
    <row r="8" spans="1:17" s="127" customFormat="1" ht="74.25" customHeight="1" x14ac:dyDescent="0.2">
      <c r="A8" s="45">
        <v>4</v>
      </c>
      <c r="B8" s="46" t="str">
        <f t="shared" si="0"/>
        <v>O.K.</v>
      </c>
      <c r="C8" s="100" t="s">
        <v>3250</v>
      </c>
      <c r="D8" s="44"/>
      <c r="E8" s="111">
        <f t="shared" si="1"/>
        <v>0</v>
      </c>
      <c r="F8" s="111">
        <v>0</v>
      </c>
      <c r="G8" s="111"/>
      <c r="H8" s="111"/>
      <c r="I8" s="236">
        <f>IF(AND($I$3=21,OR($H$3=3,$H$3=9),OR($J$3&lt;&gt;"DA",$K$3&lt;&gt;"NE",$L$3&lt;&gt;"NE",$M$3&lt;&gt;"NE",$N$3&lt;&gt;"NE")),1,0)</f>
        <v>0</v>
      </c>
      <c r="J8" s="236">
        <f>IF(AND($I$3=21,$H$3=6,OR($J$3&lt;&gt;"DA",$K$3&lt;&gt;"NE",$L$3&lt;&gt;"NE",$M$3&lt;&gt;"NE",$N$3&lt;&gt;"DA")),1,0)</f>
        <v>0</v>
      </c>
      <c r="K8" s="236">
        <f>IF(AND($I$3=21,$H$3=12,OR($J$3&lt;&gt;"DA",$K$3&lt;&gt;"DA",$L$3&lt;&gt;"DA",$M$3&lt;&gt;"DA",$N$3&lt;&gt;"DA")),1,0)</f>
        <v>0</v>
      </c>
      <c r="L8" s="111"/>
      <c r="M8" s="111"/>
      <c r="N8" s="111"/>
      <c r="O8" s="111"/>
      <c r="P8" s="111"/>
    </row>
    <row r="9" spans="1:17" s="127" customFormat="1" ht="62.25" customHeight="1" x14ac:dyDescent="0.2">
      <c r="A9" s="45">
        <v>5</v>
      </c>
      <c r="B9" s="46" t="str">
        <f t="shared" si="0"/>
        <v>O.K.</v>
      </c>
      <c r="C9" s="100" t="s">
        <v>3251</v>
      </c>
      <c r="D9" s="44"/>
      <c r="E9" s="111">
        <f t="shared" si="1"/>
        <v>0</v>
      </c>
      <c r="F9" s="111">
        <v>0</v>
      </c>
      <c r="G9" s="111"/>
      <c r="H9" s="111"/>
      <c r="I9" s="236">
        <f>IF(AND($I$3=22,OR($H$3=3,$H$3=9),OR($J$3&lt;&gt;"DA",$K$3&lt;&gt;"NE",$L$3&lt;&gt;"NE",$M$3&lt;&gt;"NE",$N$3&lt;&gt;"DA")),1,0)</f>
        <v>0</v>
      </c>
      <c r="J9" s="236">
        <f>IF(AND($I$3=22,$H$3=6,OR($J$3&lt;&gt;"DA",$K$3&lt;&gt;"NE",$L$3&lt;&gt;"NE",$M$3&lt;&gt;"NE",$N$3&lt;&gt;"DA")),1,0)</f>
        <v>0</v>
      </c>
      <c r="K9" s="236">
        <f>IF(AND($I$3=22,$H$3=12,OR($J$3&lt;&gt;"DA",$K$3&lt;&gt;"DA",$L$3&lt;&gt;"DA",$M$3&lt;&gt;"DA",$N$3&lt;&gt;"DA")),1,0)</f>
        <v>0</v>
      </c>
      <c r="L9" s="111"/>
      <c r="M9" s="111"/>
      <c r="N9" s="111"/>
      <c r="O9" s="111"/>
      <c r="P9" s="111"/>
    </row>
    <row r="10" spans="1:17" s="127" customFormat="1" ht="75.75" customHeight="1" x14ac:dyDescent="0.2">
      <c r="A10" s="45">
        <v>6</v>
      </c>
      <c r="B10" s="46" t="str">
        <f t="shared" si="0"/>
        <v>O.K.</v>
      </c>
      <c r="C10" s="100" t="s">
        <v>3252</v>
      </c>
      <c r="D10" s="44"/>
      <c r="E10" s="111">
        <f t="shared" si="1"/>
        <v>0</v>
      </c>
      <c r="F10" s="111">
        <v>0</v>
      </c>
      <c r="G10" s="111"/>
      <c r="H10" s="111"/>
      <c r="I10" s="236">
        <f>IF(AND($I$3=23,OR($H$3=3,$H$3=9)),1,0)</f>
        <v>0</v>
      </c>
      <c r="J10" s="236">
        <f>IF(AND($I$3=23,$H$3=6,OR($J$3&lt;&gt;"DA",$K$3&lt;&gt;"NE",$L$3&lt;&gt;"NE",$M$3&lt;&gt;"NE",$N$3&lt;&gt;"DA")),1,0)</f>
        <v>0</v>
      </c>
      <c r="K10" s="236">
        <f>IF(AND($I$3=23,$H$3=12,OR($J$3&lt;&gt;"DA",$K$3&lt;&gt;"DA",$L$3&lt;&gt;"DA",$M$3&lt;&gt;"DA",$N$3&lt;&gt;"DA")),1,0)</f>
        <v>0</v>
      </c>
      <c r="L10" s="111"/>
      <c r="M10" s="111"/>
      <c r="N10" s="111"/>
      <c r="O10" s="111"/>
      <c r="P10" s="111"/>
    </row>
    <row r="11" spans="1:17" s="127" customFormat="1" ht="71.25" customHeight="1" x14ac:dyDescent="0.2">
      <c r="A11" s="45">
        <v>7</v>
      </c>
      <c r="B11" s="46" t="str">
        <f t="shared" si="0"/>
        <v>O.K.</v>
      </c>
      <c r="C11" s="100" t="s">
        <v>3253</v>
      </c>
      <c r="D11" s="44"/>
      <c r="E11" s="111">
        <f t="shared" si="1"/>
        <v>0</v>
      </c>
      <c r="F11" s="111">
        <v>0</v>
      </c>
      <c r="G11" s="111"/>
      <c r="H11" s="111"/>
      <c r="I11" s="236">
        <f>IF(AND($I$3=31,OR($H$3=3,$H$3=9),OR($J$3&lt;&gt;"DA",$K$3&lt;&gt;"NE",$L$3&lt;&gt;"NE",$M$3&lt;&gt;"NE",$N$3&lt;&gt;"NE")),1,0)</f>
        <v>0</v>
      </c>
      <c r="J11" s="236">
        <f>IF(AND($I$3=31,$H$3=6,OR($J$3&lt;&gt;"DA",$K$3&lt;&gt;"NE",$L$3&lt;&gt;"NE",$M$3&lt;&gt;"NE",$N$3&lt;&gt;"DA")),1,0)</f>
        <v>0</v>
      </c>
      <c r="K11" s="236">
        <f>IF(AND($I$3=31,$H$3=12,OR($J$3&lt;&gt;"DA",$K$3&lt;&gt;"DA",$L$3&lt;&gt;"DA",$M$3&lt;&gt;"DA",$N$3&lt;&gt;"DA")),1,0)</f>
        <v>0</v>
      </c>
      <c r="L11" s="111"/>
      <c r="M11" s="243"/>
      <c r="N11" s="111"/>
      <c r="O11" s="111"/>
      <c r="P11" s="111"/>
    </row>
    <row r="12" spans="1:17" s="127" customFormat="1" ht="66" customHeight="1" x14ac:dyDescent="0.2">
      <c r="A12" s="45">
        <v>8</v>
      </c>
      <c r="B12" s="46" t="str">
        <f t="shared" si="0"/>
        <v>O.K.</v>
      </c>
      <c r="C12" s="100" t="s">
        <v>3254</v>
      </c>
      <c r="D12" s="44"/>
      <c r="E12" s="111">
        <f t="shared" si="1"/>
        <v>0</v>
      </c>
      <c r="F12" s="111">
        <v>0</v>
      </c>
      <c r="G12" s="111"/>
      <c r="H12" s="111"/>
      <c r="I12" s="236">
        <f>IF(AND($I$3=41,OR($H$3=3,$H$3=9),OR($J$3&lt;&gt;"DA",$K$3&lt;&gt;"NE",$L$3&lt;&gt;"NE",$M$3&lt;&gt;"NE",$N$3&lt;&gt;"DA")),1,0)</f>
        <v>0</v>
      </c>
      <c r="J12" s="236">
        <f>IF(AND($I$3=41,$H$3=6,OR($J$3&lt;&gt;"DA",$K$3&lt;&gt;"NE",$L$3&lt;&gt;"NE",$M$3&lt;&gt;"NE",$N$3&lt;&gt;"DA")),1,0)</f>
        <v>0</v>
      </c>
      <c r="K12" s="236">
        <f>IF(AND($I$3=41,$H$3=12,OR($J$3&lt;&gt;"DA",$K$3&lt;&gt;"DA",$L$3&lt;&gt;"DA",$M$3&lt;&gt;"DA",$N$3&lt;&gt;"DA")),1,0)</f>
        <v>0</v>
      </c>
      <c r="L12" s="111"/>
      <c r="M12" s="111"/>
      <c r="N12" s="111"/>
      <c r="O12" s="111"/>
      <c r="P12" s="111"/>
    </row>
    <row r="13" spans="1:17" s="127" customFormat="1" ht="75" customHeight="1" x14ac:dyDescent="0.2">
      <c r="A13" s="45">
        <v>9</v>
      </c>
      <c r="B13" s="46" t="str">
        <f t="shared" si="0"/>
        <v>O.K.</v>
      </c>
      <c r="C13" s="100" t="s">
        <v>3255</v>
      </c>
      <c r="D13" s="44"/>
      <c r="E13" s="111">
        <f t="shared" si="1"/>
        <v>0</v>
      </c>
      <c r="F13" s="111">
        <v>0</v>
      </c>
      <c r="G13" s="111"/>
      <c r="H13" s="111"/>
      <c r="I13" s="236">
        <f>IF(AND($I$3=42,OR($H$3=3,$H$3=9),OR($J$3&lt;&gt;"DA",$K$3&lt;&gt;"NE",$L$3&lt;&gt;"NE",$M$3&lt;&gt;"NE",$N$3&lt;&gt;"NE")),1,0)</f>
        <v>0</v>
      </c>
      <c r="J13" s="236">
        <f>IF(AND($I$3=42,$H$3=6,OR($J$3&lt;&gt;"DA",$K$3&lt;&gt;"NE",$L$3&lt;&gt;"NE",$M$3&lt;&gt;"NE",$N$3&lt;&gt;"DA")),1,0)</f>
        <v>0</v>
      </c>
      <c r="K13" s="236">
        <f>IF(AND($I$3=42,$H$3=12,OR($J$3&lt;&gt;"DA",$K$3&lt;&gt;"DA",$L$3&lt;&gt;"DA",$M$3&lt;&gt;"DA",$N$3&lt;&gt;"DA")),1,0)</f>
        <v>0</v>
      </c>
      <c r="L13" s="111"/>
      <c r="M13" s="111"/>
      <c r="N13" s="111"/>
      <c r="O13" s="111"/>
      <c r="P13" s="111"/>
    </row>
    <row r="14" spans="1:17" s="127" customFormat="1" ht="19.5" customHeight="1" x14ac:dyDescent="0.2">
      <c r="A14" s="346" t="s">
        <v>41</v>
      </c>
      <c r="B14" s="347"/>
      <c r="C14" s="348"/>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4" t="s">
        <v>3256</v>
      </c>
      <c r="D15" s="44"/>
      <c r="E15" s="111">
        <f>MAX(G15:K15)</f>
        <v>0</v>
      </c>
      <c r="F15" s="111">
        <f>MAX(L15:O15)</f>
        <v>0</v>
      </c>
      <c r="G15" s="236">
        <f>IF(AND(H3=12,J3="DA",M3="DA",OR(I3=11,I3=21,I3=22,I3=31,I3=41,I3=42),ABS(BILANCA!D171-'PR-RAS'!D651)&gt;0.001),1,0)</f>
        <v>0</v>
      </c>
      <c r="H15" s="236">
        <f>IF(AND(H3=12,J3="DA",M3="DA",OR(I3=11,I3=21,I3=22,I3=31,I3=41,I3=42),ABS(BILANCA!E171-'PR-RAS'!E651)&gt;0.001),1,0)</f>
        <v>0</v>
      </c>
      <c r="I15" s="111"/>
      <c r="J15" s="111"/>
      <c r="K15" s="111"/>
      <c r="L15" s="236">
        <f>IF(AND(H3=12,J3="DA",M3="DA",OR(I3=12,I3=13,I3=23),ABS(BILANCA!D171-'PR-RAS'!D651)&gt;0.001),1,0)</f>
        <v>0</v>
      </c>
      <c r="M15" s="236">
        <f>IF(AND(H3=12,J3="DA",M3="DA",OR(I3=12,I3=13,I3=23),ABS(BILANCA!E171-'PR-RAS'!E651)&gt;0.001),1,0)</f>
        <v>0</v>
      </c>
      <c r="N15" s="111"/>
      <c r="O15" s="111"/>
      <c r="P15" s="111"/>
    </row>
    <row r="16" spans="1:17" s="127" customFormat="1" ht="42" customHeight="1" x14ac:dyDescent="0.2">
      <c r="A16" s="45">
        <v>2</v>
      </c>
      <c r="B16" s="46" t="str">
        <f t="shared" si="2"/>
        <v>O.K.</v>
      </c>
      <c r="C16" s="244" t="s">
        <v>3257</v>
      </c>
      <c r="D16" s="44"/>
      <c r="E16" s="111">
        <f>MAX(G16:K16)</f>
        <v>0</v>
      </c>
      <c r="F16" s="111">
        <f>MAX(L16:O16)</f>
        <v>0</v>
      </c>
      <c r="G16" s="236">
        <f>IF(AND(H3=12,J3="DA",M3="DA",OR(I3=11,I3=21,I3=22,I3=31,I3=41,I3=42),ABS(BILANCA!D70-'PR-RAS'!D656)&gt;0.001),1,0)</f>
        <v>0</v>
      </c>
      <c r="H16" s="236">
        <f>IF(AND(H3=12,J3="DA",M3="DA",OR(I3=11,I3=21,I3=22,I3=31,I3=41,I3=42),ABS(BILANCA!E70-'PR-RAS'!E656)&gt;0.001),1,0)</f>
        <v>0</v>
      </c>
      <c r="I16" s="245"/>
      <c r="J16" s="111"/>
      <c r="K16" s="111"/>
      <c r="L16" s="236">
        <f>IF(AND(H3=12,J3="DA",M3="DA",OR(I3=12,I3=13,I3=23),ABS(BILANCA!D70-'PR-RAS'!D656)&gt;0.001),1,0)</f>
        <v>0</v>
      </c>
      <c r="M16" s="236">
        <f>IF(AND(H3=12,J3="DA",M3="DA",OR(I3=12,I3=13,I3=23),ABS(BILANCA!E70-'PR-RAS'!E656)&gt;0.001),1,0)</f>
        <v>0</v>
      </c>
      <c r="N16" s="111"/>
      <c r="O16" s="111"/>
      <c r="P16" s="111"/>
    </row>
    <row r="17" spans="1:16" s="127" customFormat="1" ht="48.75" customHeight="1" x14ac:dyDescent="0.2">
      <c r="A17" s="45">
        <v>3</v>
      </c>
      <c r="B17" s="46" t="str">
        <f t="shared" si="2"/>
        <v>O.K.</v>
      </c>
      <c r="C17" s="244" t="s">
        <v>3258</v>
      </c>
      <c r="D17" s="44"/>
      <c r="E17" s="111">
        <f>MAX(G17:L17)</f>
        <v>0</v>
      </c>
      <c r="F17" s="111">
        <v>0</v>
      </c>
      <c r="G17" s="246">
        <f>IF(AND(H3=12,J3="DA",M3="DA",BILANCA!D255-BILANCA!D259&gt;0.001,OR(ABS(BILANCA!D255-BILANCA!D259-'PR-RAS'!D649)&gt;0.001,ABS('PR-RAS'!D650)&gt;0.001)),1,0)</f>
        <v>0</v>
      </c>
      <c r="H17" s="236">
        <f>IF(AND(H3=12,J3="DA",M3="DA",BILANCA!E255-BILANCA!E259&gt;0.001,OR(ABS(BILANCA!E255-BILANCA!E259-'PR-RAS'!E649)&gt;0.001,ABS('PR-RAS'!E650)&gt;0.001)),1,0)</f>
        <v>0</v>
      </c>
      <c r="I17" s="247">
        <f>IF(AND(H3=12,J3="DA",M3="DA",BILANCA!D259-BILANCA!D255&gt;0.001,OR(ABS(BILANCA!D259-BILANCA!D255-'PR-RAS'!D650)&gt;0.001,ABS('PR-RAS'!D649)&gt;0.001)),1,0)</f>
        <v>0</v>
      </c>
      <c r="J17" s="247">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4" t="s">
        <v>3259</v>
      </c>
      <c r="D18" s="44"/>
      <c r="E18" s="111">
        <f>MAX(G18:L18)</f>
        <v>0</v>
      </c>
      <c r="F18" s="111">
        <v>0</v>
      </c>
      <c r="G18" s="246">
        <f>IF(AND(J3="DA",K3="DA",ABS('PR-RAS'!D423-'PR-RAS'!D250-'RAS-funkcijski'!D141)&gt;0.001),1,0)</f>
        <v>0</v>
      </c>
      <c r="H18" s="248">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4" t="s">
        <v>3260</v>
      </c>
      <c r="D19" s="44"/>
      <c r="E19" s="111">
        <f>MAX(H19:L19)</f>
        <v>0</v>
      </c>
      <c r="F19" s="111">
        <v>0</v>
      </c>
      <c r="G19" s="1"/>
      <c r="H19" s="236">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4" t="s">
        <v>3261</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4" t="s">
        <v>3262</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4" t="s">
        <v>3263</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6" t="s">
        <v>3264</v>
      </c>
      <c r="B23" s="347"/>
      <c r="C23" s="348"/>
      <c r="D23" s="44"/>
      <c r="E23" s="111">
        <f>SUM(E24:E297)</f>
        <v>0</v>
      </c>
      <c r="F23" s="111">
        <f>SUM(F24:F297)</f>
        <v>13</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4" t="s">
        <v>3265</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49" t="s">
        <v>3266</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49" t="s">
        <v>3267</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49" t="s">
        <v>3268</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49" t="s">
        <v>3269</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49" t="s">
        <v>3270</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49" t="s">
        <v>3271</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49" t="s">
        <v>3272</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49" t="s">
        <v>3273</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49" t="s">
        <v>3274</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49" t="s">
        <v>3275</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49" t="s">
        <v>3276</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49" t="s">
        <v>3277</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49" t="s">
        <v>3278</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49" t="s">
        <v>3279</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49" t="s">
        <v>3280</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49" t="s">
        <v>3281</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49" t="s">
        <v>3282</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49" t="s">
        <v>3283</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49" t="s">
        <v>3284</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49" t="s">
        <v>3285</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49" t="s">
        <v>3286</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49" t="s">
        <v>3287</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49" t="s">
        <v>3288</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49" t="s">
        <v>3289</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49" t="s">
        <v>3290</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49" t="s">
        <v>3291</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49" t="s">
        <v>3292</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49" t="s">
        <v>3293</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49" t="s">
        <v>3294</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49" t="s">
        <v>3295</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49" t="s">
        <v>3296</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49" t="s">
        <v>3297</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49" t="s">
        <v>3298</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49" t="s">
        <v>3299</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49" t="s">
        <v>3300</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49" t="s">
        <v>3301</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49" t="s">
        <v>3302</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49" t="s">
        <v>3303</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49" t="s">
        <v>3304</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49" t="s">
        <v>3305</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49" t="s">
        <v>3306</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49" t="s">
        <v>3307</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49" t="s">
        <v>3308</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49" t="s">
        <v>3309</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49" t="s">
        <v>3310</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49" t="s">
        <v>3311</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49" t="s">
        <v>3312</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49" t="s">
        <v>3313</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49" t="s">
        <v>3314</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49" t="s">
        <v>3315</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49" t="s">
        <v>3316</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49" t="s">
        <v>3317</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49" t="s">
        <v>3318</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49" t="s">
        <v>3319</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49" t="s">
        <v>3320</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49" t="s">
        <v>3321</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49" t="s">
        <v>3322</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49" t="s">
        <v>3323</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49" t="s">
        <v>3324</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49" t="s">
        <v>3325</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49" t="s">
        <v>3326</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49" t="s">
        <v>3327</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49" t="s">
        <v>3328</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49" t="s">
        <v>3329</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49" t="s">
        <v>3330</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49" t="s">
        <v>3331</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49" t="s">
        <v>3332</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49" t="s">
        <v>3333</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49" t="s">
        <v>3334</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49" t="s">
        <v>3335</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49" t="s">
        <v>3336</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49" t="s">
        <v>3337</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49" t="s">
        <v>3338</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49" t="s">
        <v>3339</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49" t="s">
        <v>3340</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49" t="s">
        <v>3341</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49" t="s">
        <v>3342</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49" t="s">
        <v>3343</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49" t="s">
        <v>3344</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49" t="s">
        <v>3345</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49" t="s">
        <v>3346</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49" t="s">
        <v>3347</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49" t="s">
        <v>3348</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49" t="s">
        <v>3349</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49" t="s">
        <v>3350</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49" t="s">
        <v>3351</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49" t="s">
        <v>3352</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49" t="s">
        <v>3353</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49" t="s">
        <v>3354</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49" t="s">
        <v>3355</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49" t="s">
        <v>3356</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49" t="s">
        <v>3357</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49" t="s">
        <v>3358</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49" t="s">
        <v>3359</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49" t="s">
        <v>3360</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49" t="s">
        <v>3361</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49" t="s">
        <v>3362</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49" t="s">
        <v>3363</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49" t="s">
        <v>3364</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49" t="s">
        <v>3365</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49" t="s">
        <v>3366</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49" t="s">
        <v>3367</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49" t="s">
        <v>3368</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49" t="s">
        <v>3369</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49" t="s">
        <v>3370</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49" t="s">
        <v>3371</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49" t="s">
        <v>3372</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49" t="s">
        <v>3373</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49" t="s">
        <v>3374</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49" t="s">
        <v>3375</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49" t="s">
        <v>3376</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49" t="s">
        <v>3377</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49" t="s">
        <v>3378</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49" t="s">
        <v>3379</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49" t="s">
        <v>3380</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49" t="s">
        <v>3381</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49" t="s">
        <v>3382</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49" t="s">
        <v>3383</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49" t="s">
        <v>3384</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49" t="s">
        <v>3385</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49" t="s">
        <v>3386</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49" t="s">
        <v>3387</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49" t="s">
        <v>3388</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49" t="s">
        <v>3389</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49" t="s">
        <v>3390</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49" t="s">
        <v>3391</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49" t="s">
        <v>3392</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49" t="s">
        <v>3393</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49" t="s">
        <v>3394</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49" t="s">
        <v>3395</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49" t="s">
        <v>3396</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49" t="s">
        <v>3397</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49" t="s">
        <v>3398</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49" t="s">
        <v>3399</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49" t="s">
        <v>3400</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49" t="s">
        <v>3401</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49" t="s">
        <v>3402</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49" t="s">
        <v>3403</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49" t="s">
        <v>3404</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0" t="s">
        <v>3405</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49" t="s">
        <v>3406</v>
      </c>
      <c r="D165" s="44"/>
      <c r="E165" s="111">
        <f t="shared" si="10"/>
        <v>0</v>
      </c>
      <c r="F165" s="111">
        <f t="shared" si="11"/>
        <v>0</v>
      </c>
      <c r="G165" s="111">
        <f>IF(ROUND('PR-RAS'!D994,2)&gt;ROUND('PR-RAS'!D619,2),1,0)</f>
        <v>0</v>
      </c>
      <c r="H165" s="111">
        <f>IF(ROUND('PR-RAS'!E994,2)&gt;ROUND('PR-RAS'!E619,2),1,0)</f>
        <v>0</v>
      </c>
      <c r="I165" s="251"/>
      <c r="J165" s="251"/>
      <c r="K165" s="111"/>
      <c r="L165" s="111"/>
      <c r="M165" s="111"/>
      <c r="N165" s="111"/>
      <c r="O165" s="111"/>
      <c r="P165" s="111"/>
    </row>
    <row r="166" spans="1:18" s="127" customFormat="1" ht="15" customHeight="1" x14ac:dyDescent="0.2">
      <c r="A166" s="45">
        <v>126</v>
      </c>
      <c r="B166" s="46" t="str">
        <f t="shared" si="9"/>
        <v>O.K.</v>
      </c>
      <c r="C166" s="249" t="s">
        <v>3407</v>
      </c>
      <c r="D166" s="44"/>
      <c r="E166" s="111">
        <f t="shared" si="10"/>
        <v>0</v>
      </c>
      <c r="F166" s="111">
        <f t="shared" si="11"/>
        <v>0</v>
      </c>
      <c r="G166" s="111">
        <f>IF(ABS('PR-RAS'!D622-SUM('PR-RAS'!D995:D996))&gt;0.001,1,0)</f>
        <v>0</v>
      </c>
      <c r="H166" s="111">
        <f>IF(ABS('PR-RAS'!E622-SUM('PR-RAS'!E995:E996))&gt;0.001,1,0)</f>
        <v>0</v>
      </c>
      <c r="I166" s="251"/>
      <c r="J166" s="251"/>
      <c r="K166" s="111"/>
      <c r="L166" s="111"/>
      <c r="M166" s="111"/>
      <c r="N166" s="111"/>
      <c r="O166" s="111"/>
      <c r="P166" s="111"/>
    </row>
    <row r="167" spans="1:18" s="127" customFormat="1" ht="15" customHeight="1" x14ac:dyDescent="0.2">
      <c r="A167" s="45">
        <v>127</v>
      </c>
      <c r="B167" s="46" t="str">
        <f t="shared" si="9"/>
        <v>O.K.</v>
      </c>
      <c r="C167" s="249" t="s">
        <v>3408</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49" t="s">
        <v>3409</v>
      </c>
      <c r="D168" s="44"/>
      <c r="E168" s="111">
        <f t="shared" si="10"/>
        <v>0</v>
      </c>
      <c r="F168" s="111">
        <f t="shared" si="11"/>
        <v>0</v>
      </c>
      <c r="G168" s="111">
        <f>IF(ABS('PR-RAS'!D624-SUM('PR-RAS'!D999:D1000))&gt;0.001,1,0)</f>
        <v>0</v>
      </c>
      <c r="H168" s="111">
        <f>IF(ABS('PR-RAS'!E624-SUM('PR-RAS'!E999:E1000))&gt;0.001,1,0)</f>
        <v>0</v>
      </c>
      <c r="I168" s="251"/>
      <c r="J168" s="251"/>
      <c r="K168" s="111"/>
      <c r="L168" s="111"/>
      <c r="M168" s="111"/>
      <c r="N168" s="111"/>
      <c r="O168" s="111"/>
      <c r="P168" s="111"/>
    </row>
    <row r="169" spans="1:18" s="127" customFormat="1" ht="15" customHeight="1" x14ac:dyDescent="0.2">
      <c r="A169" s="45">
        <v>129</v>
      </c>
      <c r="B169" s="46" t="str">
        <f t="shared" si="9"/>
        <v>O.K.</v>
      </c>
      <c r="C169" s="249" t="s">
        <v>3410</v>
      </c>
      <c r="D169" s="44"/>
      <c r="E169" s="111">
        <f t="shared" si="10"/>
        <v>0</v>
      </c>
      <c r="F169" s="111">
        <f t="shared" si="11"/>
        <v>0</v>
      </c>
      <c r="G169" s="111">
        <f>IF(ABS('PR-RAS'!D625-SUM('PR-RAS'!D1001:D1002))&gt;0.001,1,0)</f>
        <v>0</v>
      </c>
      <c r="H169" s="111">
        <f>IF(ABS('PR-RAS'!E625-SUM('PR-RAS'!E1001:E1002))&gt;0.001,1,0)</f>
        <v>0</v>
      </c>
      <c r="I169" s="251"/>
      <c r="J169" s="251"/>
      <c r="K169" s="111"/>
      <c r="L169" s="111"/>
      <c r="M169" s="111"/>
      <c r="N169" s="111"/>
      <c r="O169" s="111"/>
      <c r="P169" s="111"/>
    </row>
    <row r="170" spans="1:18" s="127" customFormat="1" ht="15" customHeight="1" x14ac:dyDescent="0.2">
      <c r="A170" s="45">
        <v>130</v>
      </c>
      <c r="B170" s="46" t="str">
        <f t="shared" si="9"/>
        <v>O.K.</v>
      </c>
      <c r="C170" s="249" t="s">
        <v>3411</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49" t="s">
        <v>3412</v>
      </c>
      <c r="D171" s="44"/>
      <c r="E171" s="111">
        <f t="shared" si="10"/>
        <v>0</v>
      </c>
      <c r="F171" s="111">
        <f t="shared" si="11"/>
        <v>0</v>
      </c>
      <c r="G171" s="111">
        <f>IF(ABS('PR-RAS'!D627-SUM('PR-RAS'!D1005:D1006))&gt;0.001,1,0)</f>
        <v>0</v>
      </c>
      <c r="H171" s="111">
        <f>IF(ABS('PR-RAS'!E627-SUM('PR-RAS'!E1005:E1006))&gt;0.001,1,0)</f>
        <v>0</v>
      </c>
      <c r="I171" s="251"/>
      <c r="J171" s="251"/>
      <c r="K171" s="111"/>
      <c r="L171" s="111"/>
      <c r="M171" s="111"/>
      <c r="N171" s="111"/>
      <c r="O171" s="111"/>
      <c r="P171" s="111"/>
    </row>
    <row r="172" spans="1:18" s="127" customFormat="1" ht="15" customHeight="1" x14ac:dyDescent="0.2">
      <c r="A172" s="45">
        <v>132</v>
      </c>
      <c r="B172" s="46" t="str">
        <f t="shared" si="9"/>
        <v>O.K.</v>
      </c>
      <c r="C172" s="249" t="s">
        <v>3413</v>
      </c>
      <c r="D172" s="44"/>
      <c r="E172" s="111">
        <f t="shared" si="10"/>
        <v>0</v>
      </c>
      <c r="F172" s="111">
        <f t="shared" si="11"/>
        <v>0</v>
      </c>
      <c r="G172" s="111">
        <f>IF(ABS('PR-RAS'!D628-SUM('PR-RAS'!D1007:D1008))&gt;0.001,1,0)</f>
        <v>0</v>
      </c>
      <c r="H172" s="111">
        <f>IF(ABS('PR-RAS'!E628-SUM('PR-RAS'!E1007:E1008))&gt;0.001,1,0)</f>
        <v>0</v>
      </c>
      <c r="I172" s="251"/>
      <c r="J172" s="251"/>
      <c r="K172" s="111"/>
      <c r="L172" s="111"/>
      <c r="M172" s="111"/>
      <c r="N172" s="111"/>
      <c r="O172" s="111"/>
      <c r="P172" s="111"/>
    </row>
    <row r="173" spans="1:18" s="127" customFormat="1" ht="15" customHeight="1" x14ac:dyDescent="0.2">
      <c r="A173" s="45">
        <v>133</v>
      </c>
      <c r="B173" s="46" t="str">
        <f t="shared" si="9"/>
        <v>O.K.</v>
      </c>
      <c r="C173" s="249" t="s">
        <v>3414</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0" t="s">
        <v>3415</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0" t="s">
        <v>3416</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0" t="s">
        <v>3417</v>
      </c>
      <c r="D176" s="44"/>
      <c r="E176" s="111">
        <f t="shared" si="10"/>
        <v>0</v>
      </c>
      <c r="F176" s="111">
        <f t="shared" si="11"/>
        <v>0</v>
      </c>
      <c r="G176" s="111">
        <f>IF(AND(I3=11,MAX('PR-RAS'!D16:E28,'PR-RAS'!D30:E35,'PR-RAS'!D36:E38,'PR-RAS'!D39:E42,'PR-RAS'!D44:E48,'PR-RAS'!D64:E67,'PR-RAS'!D142:E142,'PR-RAS'!D245:E245,'PR-RAS'!D250:E253,'PR-RAS'!D264:E264)&gt;0),1,0)</f>
        <v>0</v>
      </c>
      <c r="H176" s="111"/>
      <c r="I176" s="252"/>
      <c r="J176" s="111"/>
      <c r="K176" s="111"/>
      <c r="L176" s="111"/>
      <c r="M176" s="111"/>
      <c r="N176" s="111"/>
      <c r="O176" s="111"/>
      <c r="P176" s="111"/>
      <c r="R176" s="253"/>
    </row>
    <row r="177" spans="1:18" s="127" customFormat="1" ht="32.25" customHeight="1" x14ac:dyDescent="0.2">
      <c r="A177" s="45">
        <v>245</v>
      </c>
      <c r="B177" s="46" t="str">
        <f t="shared" si="9"/>
        <v>O.K.</v>
      </c>
      <c r="C177" s="250" t="s">
        <v>3418</v>
      </c>
      <c r="D177" s="44"/>
      <c r="E177" s="111">
        <f t="shared" si="10"/>
        <v>0</v>
      </c>
      <c r="F177" s="111">
        <f t="shared" si="11"/>
        <v>0</v>
      </c>
      <c r="G177" s="111">
        <f>IF(AND(I3=11,MAX('PR-RAS'!D209:E209)&gt;0,O3&lt;&gt;51255,O3&lt;&gt;51263,O3&lt;&gt;51343,O3&lt;&gt;51319,O3&lt;&gt;51298,O3&lt;&gt;51302,O3&lt;&gt;51327,O3&lt;&gt;51335,O3&lt;&gt;51280,O3&lt;&gt;51271),1,0)</f>
        <v>0</v>
      </c>
      <c r="H177" s="111"/>
      <c r="I177" s="252"/>
      <c r="J177" s="111"/>
      <c r="K177" s="111"/>
      <c r="L177" s="111"/>
      <c r="M177" s="111"/>
      <c r="N177" s="111"/>
      <c r="O177" s="111"/>
      <c r="P177" s="111"/>
    </row>
    <row r="178" spans="1:18" s="127" customFormat="1" ht="32.25" customHeight="1" x14ac:dyDescent="0.2">
      <c r="A178" s="45">
        <v>268</v>
      </c>
      <c r="B178" s="105" t="str">
        <f t="shared" si="9"/>
        <v>O.K.</v>
      </c>
      <c r="C178" s="250" t="s">
        <v>3419</v>
      </c>
      <c r="D178" s="44"/>
      <c r="E178" s="111">
        <f t="shared" si="10"/>
        <v>0</v>
      </c>
      <c r="F178" s="111">
        <f t="shared" si="11"/>
        <v>0</v>
      </c>
      <c r="G178" s="111">
        <f>IF(AND(I3=11,O3&lt;&gt;1222,O3&lt;&gt;47096,O3&lt;&gt;47107,O3&lt;&gt;50985,MAX('PR-RAS'!D243:E243,'PR-RAS'!D244:E244)&gt;0),1,0)</f>
        <v>0</v>
      </c>
      <c r="H178" s="111"/>
      <c r="I178" s="252"/>
      <c r="J178" s="111"/>
      <c r="K178" s="111"/>
      <c r="L178" s="111"/>
      <c r="M178" s="111"/>
      <c r="N178" s="111"/>
      <c r="O178" s="111"/>
      <c r="P178" s="111"/>
    </row>
    <row r="179" spans="1:18" s="127" customFormat="1" ht="30" customHeight="1" x14ac:dyDescent="0.2">
      <c r="A179" s="45">
        <v>138</v>
      </c>
      <c r="B179" s="46" t="str">
        <f t="shared" si="9"/>
        <v>O.K.</v>
      </c>
      <c r="C179" s="250" t="s">
        <v>3420</v>
      </c>
      <c r="D179" s="44"/>
      <c r="E179" s="111">
        <f t="shared" si="10"/>
        <v>0</v>
      </c>
      <c r="F179" s="111">
        <f t="shared" si="11"/>
        <v>0</v>
      </c>
      <c r="G179" s="111">
        <f>IF(AND(I3=11,O3&lt;&gt;47107,MAX('PR-RAS'!D265:E265)&gt;0),1,0)</f>
        <v>0</v>
      </c>
      <c r="H179" s="111">
        <f>IF(AND(I3=11,O3&lt;&gt;47107,MIN('PR-RAS'!D265:E265)&lt;0),1,0)</f>
        <v>0</v>
      </c>
      <c r="I179" s="252"/>
      <c r="J179" s="111"/>
      <c r="K179" s="111"/>
      <c r="L179" s="111"/>
      <c r="M179" s="111"/>
      <c r="N179" s="111"/>
      <c r="O179" s="111"/>
      <c r="P179" s="111"/>
    </row>
    <row r="180" spans="1:18" s="127" customFormat="1" ht="29.25" customHeight="1" x14ac:dyDescent="0.2">
      <c r="A180" s="45">
        <v>139</v>
      </c>
      <c r="B180" s="46" t="str">
        <f t="shared" si="9"/>
        <v>O.K.</v>
      </c>
      <c r="C180" s="250" t="s">
        <v>3421</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0" t="s">
        <v>3422</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0" t="s">
        <v>3423</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0" t="s">
        <v>3424</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0" t="s">
        <v>3425</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0" t="s">
        <v>3426</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0" t="s">
        <v>3427</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0" t="s">
        <v>3428</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0" t="s">
        <v>3429</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0" t="s">
        <v>3430</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0" t="s">
        <v>3431</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0" t="s">
        <v>3432</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0" t="s">
        <v>3433</v>
      </c>
      <c r="D192" s="44"/>
      <c r="E192" s="111">
        <f t="shared" si="10"/>
        <v>0</v>
      </c>
      <c r="F192" s="111">
        <f t="shared" si="11"/>
        <v>0</v>
      </c>
      <c r="G192" s="111">
        <f>IF(AND(I3=12,MAX('PR-RAS'!D16:E28,'PR-RAS'!D30:E35,'PR-RAS'!D36:E38,'PR-RAS'!D64:E67,'PR-RAS'!D142:E142,'PR-RAS'!D245:E245,'PR-RAS'!D250:E253)&gt;0),1,0)</f>
        <v>0</v>
      </c>
      <c r="H192" s="111"/>
      <c r="I192" s="254"/>
      <c r="J192" s="251"/>
      <c r="K192" s="251"/>
      <c r="L192" s="251"/>
      <c r="M192" s="255"/>
      <c r="N192" s="251"/>
      <c r="O192" s="255"/>
      <c r="P192" s="111"/>
      <c r="R192" s="253"/>
    </row>
    <row r="193" spans="1:18" s="127" customFormat="1" ht="30" customHeight="1" x14ac:dyDescent="0.2">
      <c r="A193" s="45">
        <v>269</v>
      </c>
      <c r="B193" s="105" t="str">
        <f t="shared" si="9"/>
        <v>O.K.</v>
      </c>
      <c r="C193" s="250" t="s">
        <v>3434</v>
      </c>
      <c r="D193" s="44"/>
      <c r="E193" s="111">
        <f t="shared" si="10"/>
        <v>0</v>
      </c>
      <c r="F193" s="111">
        <f t="shared" si="11"/>
        <v>0</v>
      </c>
      <c r="G193" s="111">
        <f>IF(AND(I3=12,O3&lt;&gt;1222,O3&lt;&gt;47096,O3&lt;&gt;47107,O3&lt;&gt;50985,MAX('PR-RAS'!D243:E244)&gt;0),1,0)</f>
        <v>0</v>
      </c>
      <c r="H193" s="111"/>
      <c r="I193" s="252"/>
      <c r="J193" s="111"/>
      <c r="K193" s="111"/>
      <c r="L193" s="111"/>
      <c r="M193" s="111"/>
      <c r="N193" s="111"/>
      <c r="O193" s="111"/>
      <c r="P193" s="111"/>
    </row>
    <row r="194" spans="1:18" s="127" customFormat="1" ht="19.5" customHeight="1" x14ac:dyDescent="0.2">
      <c r="A194" s="45">
        <v>250</v>
      </c>
      <c r="B194" s="46" t="str">
        <f t="shared" si="9"/>
        <v>O.K.</v>
      </c>
      <c r="C194" s="250" t="s">
        <v>3435</v>
      </c>
      <c r="D194" s="44"/>
      <c r="E194" s="111">
        <f t="shared" si="10"/>
        <v>0</v>
      </c>
      <c r="F194" s="111">
        <f t="shared" si="11"/>
        <v>0</v>
      </c>
      <c r="G194" s="111">
        <f>IF(AND(I3=12,O3&lt;&gt;174,O3&lt;&gt;713,O3&lt;&gt;999,O3&lt;&gt;1222,O3&lt;&gt;20157,O3&lt;&gt;40834,O3&lt;&gt;47037,O3&lt;&gt;47053,O3&lt;&gt;47061,MAX('PR-RAS'!D438:E438)&gt;0),1,0)</f>
        <v>0</v>
      </c>
      <c r="H194" s="111"/>
      <c r="I194" s="254"/>
      <c r="J194" s="251"/>
      <c r="K194" s="251"/>
      <c r="L194" s="251"/>
      <c r="M194" s="255"/>
      <c r="N194" s="251"/>
      <c r="O194" s="255"/>
      <c r="P194" s="111"/>
    </row>
    <row r="195" spans="1:18" s="127" customFormat="1" ht="36.75" customHeight="1" x14ac:dyDescent="0.2">
      <c r="A195" s="45">
        <v>148</v>
      </c>
      <c r="B195" s="46" t="str">
        <f t="shared" si="9"/>
        <v>O.K.</v>
      </c>
      <c r="C195" s="250" t="s">
        <v>3436</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4"/>
      <c r="J195" s="251"/>
      <c r="K195" s="251"/>
      <c r="L195" s="251"/>
      <c r="M195" s="255"/>
      <c r="N195" s="251"/>
      <c r="O195" s="255"/>
      <c r="P195" s="111"/>
    </row>
    <row r="196" spans="1:18" s="127" customFormat="1" ht="15.75" customHeight="1" x14ac:dyDescent="0.2">
      <c r="A196" s="45">
        <v>251</v>
      </c>
      <c r="B196" s="46" t="str">
        <f t="shared" si="9"/>
        <v>O.K.</v>
      </c>
      <c r="C196" s="250" t="s">
        <v>3437</v>
      </c>
      <c r="D196" s="44"/>
      <c r="E196" s="111">
        <f t="shared" si="10"/>
        <v>0</v>
      </c>
      <c r="F196" s="111">
        <f t="shared" si="11"/>
        <v>0</v>
      </c>
      <c r="G196" s="111">
        <f>IF(AND(I3=12,O3&lt;&gt;1087,O3&lt;&gt;1222,O3&lt;&gt;47061,O3&lt;&gt;47107,O3&lt;&gt;51441,MAX('PR-RAS'!D493:E493)&gt;0),1,0)</f>
        <v>0</v>
      </c>
      <c r="H196" s="111"/>
      <c r="I196" s="254"/>
      <c r="J196" s="251"/>
      <c r="K196" s="251"/>
      <c r="L196" s="251"/>
      <c r="M196" s="255"/>
      <c r="N196" s="251"/>
      <c r="O196" s="255"/>
      <c r="P196" s="111"/>
    </row>
    <row r="197" spans="1:18" s="127" customFormat="1" ht="15.75" customHeight="1" x14ac:dyDescent="0.2">
      <c r="A197" s="45">
        <v>252</v>
      </c>
      <c r="B197" s="46" t="str">
        <f t="shared" si="9"/>
        <v>O.K.</v>
      </c>
      <c r="C197" s="250" t="s">
        <v>3438</v>
      </c>
      <c r="D197" s="44"/>
      <c r="E197" s="111">
        <f t="shared" si="10"/>
        <v>0</v>
      </c>
      <c r="F197" s="111">
        <f t="shared" si="11"/>
        <v>0</v>
      </c>
      <c r="G197" s="111">
        <f>IF(AND(I3=12,O3&lt;&gt;1079,O3&lt;&gt;1087,O3&lt;&gt;47053,O3&lt;&gt;47061,MAX('PR-RAS'!D494:E494)&gt;0),1,0)</f>
        <v>0</v>
      </c>
      <c r="H197" s="111"/>
      <c r="I197" s="254"/>
      <c r="J197" s="251"/>
      <c r="K197" s="251"/>
      <c r="L197" s="251"/>
      <c r="M197" s="255"/>
      <c r="N197" s="251"/>
      <c r="O197" s="255"/>
      <c r="P197" s="111"/>
    </row>
    <row r="198" spans="1:18" s="127" customFormat="1" ht="30" customHeight="1" x14ac:dyDescent="0.2">
      <c r="A198" s="45">
        <v>149</v>
      </c>
      <c r="B198" s="46" t="str">
        <f t="shared" si="9"/>
        <v>O.K.</v>
      </c>
      <c r="C198" s="250" t="s">
        <v>3439</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4"/>
      <c r="J198" s="251"/>
      <c r="K198" s="251"/>
      <c r="L198" s="251"/>
      <c r="M198" s="255"/>
      <c r="N198" s="251"/>
      <c r="O198" s="255"/>
      <c r="P198" s="111"/>
    </row>
    <row r="199" spans="1:18" s="127" customFormat="1" ht="17.25" customHeight="1" x14ac:dyDescent="0.2">
      <c r="A199" s="45">
        <v>253</v>
      </c>
      <c r="B199" s="46" t="str">
        <f t="shared" si="9"/>
        <v>O.K.</v>
      </c>
      <c r="C199" s="250" t="s">
        <v>3440</v>
      </c>
      <c r="D199" s="44"/>
      <c r="E199" s="111">
        <f t="shared" si="10"/>
        <v>0</v>
      </c>
      <c r="F199" s="111">
        <f t="shared" si="11"/>
        <v>0</v>
      </c>
      <c r="G199" s="111">
        <f>IF(AND(I3=12,O3&lt;&gt;47053,MAX('PR-RAS'!D593:E593)&gt;0),1,0)</f>
        <v>0</v>
      </c>
      <c r="H199" s="111"/>
      <c r="I199" s="254"/>
      <c r="J199" s="251"/>
      <c r="K199" s="251"/>
      <c r="L199" s="251"/>
      <c r="M199" s="255"/>
      <c r="N199" s="251"/>
      <c r="O199" s="255"/>
      <c r="P199" s="111"/>
    </row>
    <row r="200" spans="1:18" s="127" customFormat="1" ht="17.25" customHeight="1" x14ac:dyDescent="0.2">
      <c r="A200" s="45">
        <v>254</v>
      </c>
      <c r="B200" s="46" t="str">
        <f t="shared" si="9"/>
        <v>O.K.</v>
      </c>
      <c r="C200" s="250" t="s">
        <v>3441</v>
      </c>
      <c r="D200" s="44"/>
      <c r="E200" s="111">
        <f t="shared" si="10"/>
        <v>0</v>
      </c>
      <c r="F200" s="111">
        <f t="shared" si="11"/>
        <v>0</v>
      </c>
      <c r="G200" s="111">
        <f>IF(AND(I3=12,O3&lt;&gt;174,O3&lt;&gt;1087,MAX('PR-RAS'!D600:E602)&gt;0),1,0)</f>
        <v>0</v>
      </c>
      <c r="H200" s="111"/>
      <c r="I200" s="254"/>
      <c r="J200" s="251"/>
      <c r="K200" s="251"/>
      <c r="L200" s="251"/>
      <c r="M200" s="255"/>
      <c r="N200" s="251"/>
      <c r="O200" s="255"/>
      <c r="P200" s="111"/>
    </row>
    <row r="201" spans="1:18" s="127" customFormat="1" ht="30" customHeight="1" x14ac:dyDescent="0.2">
      <c r="A201" s="45">
        <v>150</v>
      </c>
      <c r="B201" s="46" t="str">
        <f t="shared" si="9"/>
        <v>O.K.</v>
      </c>
      <c r="C201" s="250" t="s">
        <v>3442</v>
      </c>
      <c r="D201" s="44"/>
      <c r="E201" s="111">
        <f t="shared" si="10"/>
        <v>0</v>
      </c>
      <c r="F201" s="111">
        <f t="shared" si="11"/>
        <v>0</v>
      </c>
      <c r="G201" s="111">
        <f>IF(AND(I3=13,MAX('PR-RAS'!D135:E138)&gt;0),1,0)</f>
        <v>0</v>
      </c>
      <c r="H201" s="111"/>
      <c r="I201" s="254"/>
      <c r="J201" s="251"/>
      <c r="K201" s="251"/>
      <c r="L201" s="251"/>
      <c r="M201" s="251"/>
      <c r="N201" s="111"/>
      <c r="O201" s="111"/>
      <c r="P201" s="111"/>
    </row>
    <row r="202" spans="1:18" s="127" customFormat="1" ht="30" customHeight="1" x14ac:dyDescent="0.2">
      <c r="A202" s="45">
        <v>151</v>
      </c>
      <c r="B202" s="46" t="str">
        <f t="shared" si="9"/>
        <v>O.K.</v>
      </c>
      <c r="C202" s="250" t="s">
        <v>3443</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1"/>
      <c r="J202" s="254"/>
      <c r="K202" s="251"/>
      <c r="L202" s="251"/>
      <c r="M202" s="251"/>
      <c r="N202" s="111"/>
      <c r="O202" s="111"/>
      <c r="P202" s="111"/>
      <c r="R202" s="253"/>
    </row>
    <row r="203" spans="1:18" s="127" customFormat="1" ht="30" customHeight="1" x14ac:dyDescent="0.2">
      <c r="A203" s="45">
        <v>152</v>
      </c>
      <c r="B203" s="46" t="str">
        <f t="shared" si="9"/>
        <v>O.K.</v>
      </c>
      <c r="C203" s="250" t="s">
        <v>3444</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1"/>
      <c r="J203" s="254"/>
      <c r="K203" s="251"/>
      <c r="L203" s="251"/>
      <c r="M203" s="251"/>
      <c r="N203" s="111"/>
      <c r="O203" s="111"/>
      <c r="P203" s="111"/>
    </row>
    <row r="204" spans="1:18" s="127" customFormat="1" ht="30" customHeight="1" x14ac:dyDescent="0.2">
      <c r="A204" s="45">
        <v>153</v>
      </c>
      <c r="B204" s="46" t="str">
        <f t="shared" si="9"/>
        <v>O.K.</v>
      </c>
      <c r="C204" s="250" t="s">
        <v>3445</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1"/>
      <c r="J204" s="254"/>
      <c r="K204" s="251"/>
      <c r="L204" s="251"/>
      <c r="M204" s="251"/>
      <c r="N204" s="111"/>
      <c r="O204" s="111"/>
      <c r="P204" s="111"/>
    </row>
    <row r="205" spans="1:18" s="127" customFormat="1" ht="30" customHeight="1" x14ac:dyDescent="0.2">
      <c r="A205" s="45">
        <v>154</v>
      </c>
      <c r="B205" s="46" t="str">
        <f t="shared" si="9"/>
        <v>O.K.</v>
      </c>
      <c r="C205" s="250" t="s">
        <v>3446</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1"/>
      <c r="J205" s="254"/>
      <c r="K205" s="251"/>
      <c r="L205" s="251"/>
      <c r="M205" s="251"/>
      <c r="N205" s="111"/>
      <c r="O205" s="111"/>
      <c r="P205" s="111"/>
    </row>
    <row r="206" spans="1:18" s="127" customFormat="1" ht="30" customHeight="1" x14ac:dyDescent="0.2">
      <c r="A206" s="45">
        <v>255</v>
      </c>
      <c r="B206" s="46" t="str">
        <f t="shared" si="9"/>
        <v>O.K.</v>
      </c>
      <c r="C206" s="250" t="s">
        <v>3447</v>
      </c>
      <c r="D206" s="44"/>
      <c r="E206" s="111">
        <f t="shared" si="10"/>
        <v>0</v>
      </c>
      <c r="F206" s="111">
        <f t="shared" si="11"/>
        <v>0</v>
      </c>
      <c r="G206" s="251">
        <f>IF(AND(OR(I3=21,I3=31,I3=41,I3=42),MAX('PR-RAS'!D657:E657,'PR-RAS'!D659:E659)&gt;0),1,0)</f>
        <v>0</v>
      </c>
      <c r="H206" s="111"/>
      <c r="I206" s="251"/>
      <c r="J206" s="254"/>
      <c r="K206" s="251"/>
      <c r="L206" s="1"/>
      <c r="M206" s="251"/>
      <c r="N206" s="111"/>
      <c r="O206" s="111"/>
      <c r="P206" s="111"/>
    </row>
    <row r="207" spans="1:18" s="127" customFormat="1" ht="51" customHeight="1" x14ac:dyDescent="0.2">
      <c r="A207" s="45">
        <v>256</v>
      </c>
      <c r="B207" s="46" t="str">
        <f t="shared" si="9"/>
        <v>O.K.</v>
      </c>
      <c r="C207" s="250" t="s">
        <v>3448</v>
      </c>
      <c r="D207" s="44"/>
      <c r="E207" s="111">
        <f t="shared" si="10"/>
        <v>0</v>
      </c>
      <c r="F207" s="111">
        <f t="shared" si="11"/>
        <v>0</v>
      </c>
      <c r="G207" s="111">
        <f>IF(AND(I3=22,OR('PR-RAS'!D658&gt;'PR-RAS'!D657,'PR-RAS'!E658&gt;'PR-RAS'!E657,'PR-RAS'!D660&gt;'PR-RAS'!D659,'PR-RAS'!E660&gt;'PR-RAS'!E659)),1,0)</f>
        <v>0</v>
      </c>
      <c r="H207" s="111"/>
      <c r="I207" s="251"/>
      <c r="J207" s="254"/>
      <c r="K207" s="251"/>
      <c r="L207" s="251">
        <f>IF(AND(MAX('PR-RAS'!D658:E658,'PR-RAS'!D660:E660)&gt;0,I3=22),1,0)</f>
        <v>0</v>
      </c>
      <c r="M207" s="251"/>
      <c r="N207" s="111"/>
      <c r="O207" s="111"/>
      <c r="P207" s="111"/>
    </row>
    <row r="208" spans="1:18" s="127" customFormat="1" ht="30" customHeight="1" x14ac:dyDescent="0.2">
      <c r="A208" s="45">
        <v>155</v>
      </c>
      <c r="B208" s="46" t="str">
        <f t="shared" si="9"/>
        <v>O.K.</v>
      </c>
      <c r="C208" s="250" t="s">
        <v>3449</v>
      </c>
      <c r="D208" s="44"/>
      <c r="E208" s="111">
        <f t="shared" si="10"/>
        <v>0</v>
      </c>
      <c r="F208" s="111">
        <f t="shared" si="11"/>
        <v>0</v>
      </c>
      <c r="G208" s="111">
        <f>IF(AND(I3=22,MAX('PR-RAS'!D17:E22,'PR-RAS'!D26:E26,'PR-RAS'!D30:E30,'PR-RAS'!D32:E32,'PR-RAS'!D36:E38,'PR-RAS'!D44:E48,'PR-RAS'!D135:E139,'PR-RAS'!D142:E142,'PR-RAS'!D242:E245,'PR-RAS'!D176:E176,'PR-RAS'!D263:E268)&gt;0),1,0)</f>
        <v>0</v>
      </c>
      <c r="H208" s="111"/>
      <c r="I208" s="251"/>
      <c r="J208" s="254"/>
      <c r="K208" s="251"/>
      <c r="L208" s="251"/>
      <c r="M208" s="251"/>
      <c r="N208" s="111"/>
      <c r="O208" s="111"/>
      <c r="P208" s="111"/>
    </row>
    <row r="209" spans="1:18" s="127" customFormat="1" ht="30" customHeight="1" x14ac:dyDescent="0.2">
      <c r="A209" s="45">
        <v>156</v>
      </c>
      <c r="B209" s="46" t="str">
        <f t="shared" si="9"/>
        <v>O.K.</v>
      </c>
      <c r="C209" s="250" t="s">
        <v>3450</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1"/>
      <c r="J209" s="254"/>
      <c r="K209" s="251"/>
      <c r="L209" s="251"/>
      <c r="M209" s="251"/>
      <c r="N209" s="111"/>
      <c r="O209" s="111"/>
      <c r="P209" s="111"/>
    </row>
    <row r="210" spans="1:18" s="127" customFormat="1" ht="28.5" customHeight="1" x14ac:dyDescent="0.2">
      <c r="A210" s="45">
        <v>157</v>
      </c>
      <c r="B210" s="46" t="str">
        <f t="shared" si="9"/>
        <v>O.K.</v>
      </c>
      <c r="C210" s="250" t="s">
        <v>3451</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1"/>
      <c r="J210" s="254"/>
      <c r="K210" s="251"/>
      <c r="L210" s="251"/>
      <c r="M210" s="251"/>
      <c r="N210" s="111"/>
      <c r="O210" s="111"/>
      <c r="P210" s="111"/>
    </row>
    <row r="211" spans="1:18" s="127" customFormat="1" ht="30" customHeight="1" x14ac:dyDescent="0.2">
      <c r="A211" s="45">
        <v>158</v>
      </c>
      <c r="B211" s="46" t="str">
        <f t="shared" si="9"/>
        <v>O.K.</v>
      </c>
      <c r="C211" s="250" t="s">
        <v>3452</v>
      </c>
      <c r="D211" s="44"/>
      <c r="E211" s="111">
        <f t="shared" si="10"/>
        <v>0</v>
      </c>
      <c r="F211" s="111">
        <f t="shared" si="11"/>
        <v>0</v>
      </c>
      <c r="G211" s="111">
        <f>IF(AND(I3=22,MAX('PR-RAS'!D613:E615,'PR-RAS'!D619:E619,'PR-RAS'!D620:E620,'PR-RAS'!D630:E632,'PR-RAS'!D635:E635,'PR-RAS'!D638:E638,'PR-RAS'!D725:E725,'PR-RAS'!D746:E746,'PR-RAS'!D750:E750,'PR-RAS'!D752:E752)&gt;0),1,0)</f>
        <v>0</v>
      </c>
      <c r="H211" s="111"/>
      <c r="I211" s="251"/>
      <c r="J211" s="254"/>
      <c r="K211" s="251"/>
      <c r="L211" s="251"/>
      <c r="M211" s="251"/>
      <c r="N211" s="111"/>
      <c r="O211" s="111"/>
      <c r="P211" s="111"/>
    </row>
    <row r="212" spans="1:18" s="127" customFormat="1" ht="30.75" customHeight="1" x14ac:dyDescent="0.2">
      <c r="A212" s="45">
        <v>159</v>
      </c>
      <c r="B212" s="46" t="str">
        <f t="shared" si="9"/>
        <v>O.K.</v>
      </c>
      <c r="C212" s="250" t="s">
        <v>3453</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1"/>
      <c r="J212" s="254"/>
      <c r="K212" s="254"/>
      <c r="L212" s="251"/>
      <c r="M212" s="251"/>
      <c r="N212" s="251"/>
      <c r="O212" s="111"/>
      <c r="P212" s="111"/>
    </row>
    <row r="213" spans="1:18" s="127" customFormat="1" ht="30" customHeight="1" x14ac:dyDescent="0.2">
      <c r="A213" s="45">
        <v>160</v>
      </c>
      <c r="B213" s="46" t="str">
        <f t="shared" si="9"/>
        <v>O.K.</v>
      </c>
      <c r="C213" s="250" t="s">
        <v>3454</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1"/>
      <c r="J213" s="254"/>
      <c r="K213" s="254"/>
      <c r="L213" s="251"/>
      <c r="M213" s="251"/>
      <c r="N213" s="251"/>
      <c r="O213" s="111"/>
      <c r="P213" s="111"/>
    </row>
    <row r="214" spans="1:18" s="127" customFormat="1" ht="30" customHeight="1" x14ac:dyDescent="0.2">
      <c r="A214" s="45">
        <v>161</v>
      </c>
      <c r="B214" s="46" t="str">
        <f t="shared" si="9"/>
        <v>O.K.</v>
      </c>
      <c r="C214" s="250" t="s">
        <v>3455</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1"/>
      <c r="J214" s="254"/>
      <c r="K214" s="254"/>
      <c r="L214" s="251"/>
      <c r="M214" s="251"/>
      <c r="N214" s="251"/>
      <c r="O214" s="111"/>
      <c r="P214" s="111"/>
    </row>
    <row r="215" spans="1:18" s="127" customFormat="1" ht="30" customHeight="1" x14ac:dyDescent="0.2">
      <c r="A215" s="45">
        <v>162</v>
      </c>
      <c r="B215" s="46" t="str">
        <f t="shared" si="9"/>
        <v>O.K.</v>
      </c>
      <c r="C215" s="250" t="s">
        <v>3456</v>
      </c>
      <c r="D215" s="44"/>
      <c r="E215" s="111">
        <f t="shared" si="10"/>
        <v>0</v>
      </c>
      <c r="F215" s="111">
        <f t="shared" si="11"/>
        <v>0</v>
      </c>
      <c r="G215" s="111">
        <f>IF(AND(I3=23,MAX('PR-RAS'!D613:E615,'PR-RAS'!D619:E620,'PR-RAS'!D630:E632,'PR-RAS'!D635:E635,'PR-RAS'!D638:E638,'PR-RAS'!D725:E725,'PR-RAS'!D746:E746,'PR-RAS'!D748:E748,'PR-RAS'!D750:E750,'PR-RAS'!D752:E752)&gt;0),1,0)</f>
        <v>0</v>
      </c>
      <c r="H215" s="111"/>
      <c r="I215" s="251"/>
      <c r="J215" s="254"/>
      <c r="K215" s="254"/>
      <c r="L215" s="251"/>
      <c r="M215" s="251"/>
      <c r="N215" s="251"/>
      <c r="O215" s="111"/>
      <c r="P215" s="111"/>
    </row>
    <row r="216" spans="1:18" s="127" customFormat="1" ht="30" customHeight="1" x14ac:dyDescent="0.2">
      <c r="A216" s="45">
        <v>163</v>
      </c>
      <c r="B216" s="46" t="str">
        <f t="shared" ref="B216:B279" si="12">IF(E216=1,"Pogreška",IF(F216=1,"Provjera","O.K."))</f>
        <v>O.K.</v>
      </c>
      <c r="C216" s="250" t="s">
        <v>3457</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1"/>
      <c r="J216" s="254"/>
      <c r="K216" s="251"/>
      <c r="L216" s="251"/>
      <c r="M216" s="251"/>
      <c r="N216" s="111"/>
      <c r="O216" s="111"/>
      <c r="P216" s="111"/>
      <c r="R216" s="253"/>
    </row>
    <row r="217" spans="1:18" s="127" customFormat="1" ht="30" customHeight="1" x14ac:dyDescent="0.2">
      <c r="A217" s="45">
        <v>164</v>
      </c>
      <c r="B217" s="46" t="str">
        <f t="shared" si="12"/>
        <v>O.K.</v>
      </c>
      <c r="C217" s="250" t="s">
        <v>3458</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1"/>
      <c r="J217" s="254"/>
      <c r="K217" s="251"/>
      <c r="L217" s="251"/>
      <c r="M217" s="251"/>
      <c r="N217" s="111"/>
      <c r="O217" s="111"/>
      <c r="P217" s="111"/>
    </row>
    <row r="218" spans="1:18" s="127" customFormat="1" ht="30" customHeight="1" x14ac:dyDescent="0.2">
      <c r="A218" s="45">
        <v>165</v>
      </c>
      <c r="B218" s="46" t="str">
        <f t="shared" si="12"/>
        <v>O.K.</v>
      </c>
      <c r="C218" s="250" t="s">
        <v>3459</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1"/>
      <c r="J218" s="254"/>
      <c r="K218" s="251"/>
      <c r="L218" s="251"/>
      <c r="M218" s="251"/>
      <c r="N218" s="111"/>
      <c r="O218" s="111"/>
      <c r="P218" s="111"/>
    </row>
    <row r="219" spans="1:18" s="127" customFormat="1" ht="30" customHeight="1" x14ac:dyDescent="0.2">
      <c r="A219" s="45">
        <v>166</v>
      </c>
      <c r="B219" s="46" t="str">
        <f t="shared" si="12"/>
        <v>O.K.</v>
      </c>
      <c r="C219" s="250" t="s">
        <v>3460</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1"/>
      <c r="J219" s="254"/>
      <c r="K219" s="251"/>
      <c r="L219" s="251"/>
      <c r="M219" s="251"/>
      <c r="N219" s="111"/>
      <c r="O219" s="111"/>
      <c r="P219" s="111"/>
    </row>
    <row r="220" spans="1:18" s="127" customFormat="1" ht="30" customHeight="1" x14ac:dyDescent="0.2">
      <c r="A220" s="45">
        <v>167</v>
      </c>
      <c r="B220" s="46" t="str">
        <f t="shared" si="12"/>
        <v>O.K.</v>
      </c>
      <c r="C220" s="250" t="s">
        <v>3461</v>
      </c>
      <c r="D220" s="44"/>
      <c r="E220" s="111">
        <f t="shared" si="13"/>
        <v>0</v>
      </c>
      <c r="F220" s="111">
        <f t="shared" si="14"/>
        <v>0</v>
      </c>
      <c r="G220" s="111">
        <f>IF(AND(I3=41,O3&lt;&gt;23911,O3&lt;&gt;25843,MAX('PR-RAS'!D135:E138)&gt;0),1,0)</f>
        <v>0</v>
      </c>
      <c r="H220" s="111"/>
      <c r="I220" s="251"/>
      <c r="J220" s="254"/>
      <c r="K220" s="251"/>
      <c r="L220" s="251"/>
      <c r="M220" s="251"/>
      <c r="N220" s="111"/>
      <c r="O220" s="111"/>
      <c r="P220" s="111"/>
    </row>
    <row r="221" spans="1:18" s="127" customFormat="1" ht="30" customHeight="1" x14ac:dyDescent="0.2">
      <c r="A221" s="45">
        <v>168</v>
      </c>
      <c r="B221" s="46" t="str">
        <f t="shared" si="12"/>
        <v>O.K.</v>
      </c>
      <c r="C221" s="250" t="s">
        <v>3462</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1"/>
      <c r="J221" s="254"/>
      <c r="K221" s="251"/>
      <c r="L221" s="251"/>
      <c r="M221" s="251"/>
      <c r="N221" s="111"/>
      <c r="O221" s="111"/>
      <c r="P221" s="111"/>
      <c r="R221" s="253"/>
    </row>
    <row r="222" spans="1:18" s="127" customFormat="1" ht="30" customHeight="1" x14ac:dyDescent="0.2">
      <c r="A222" s="45">
        <v>169</v>
      </c>
      <c r="B222" s="46" t="str">
        <f t="shared" si="12"/>
        <v>O.K.</v>
      </c>
      <c r="C222" s="250" t="s">
        <v>3463</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1"/>
      <c r="J222" s="254"/>
      <c r="K222" s="251"/>
      <c r="L222" s="251"/>
      <c r="M222" s="251"/>
      <c r="N222" s="111"/>
      <c r="O222" s="111"/>
      <c r="P222" s="111"/>
    </row>
    <row r="223" spans="1:18" s="127" customFormat="1" ht="30" customHeight="1" x14ac:dyDescent="0.2">
      <c r="A223" s="45">
        <v>170</v>
      </c>
      <c r="B223" s="46" t="str">
        <f t="shared" si="12"/>
        <v>O.K.</v>
      </c>
      <c r="C223" s="250" t="s">
        <v>3464</v>
      </c>
      <c r="D223" s="44"/>
      <c r="E223" s="111">
        <f t="shared" si="13"/>
        <v>0</v>
      </c>
      <c r="F223" s="111">
        <f t="shared" si="14"/>
        <v>0</v>
      </c>
      <c r="G223" s="111">
        <f>IF(AND(I3=41,MAX('PR-RAS'!D630:E632,'PR-RAS'!D635:E635,'PR-RAS'!D638:E638,'PR-RAS'!D657:E657,'PR-RAS'!D659:E659,'PR-RAS'!D746:E746,'PR-RAS'!D748:E748,'PR-RAS'!D750:E750,'PR-RAS'!D752:E752)&gt;0),1,0)</f>
        <v>0</v>
      </c>
      <c r="H223" s="111"/>
      <c r="I223" s="251"/>
      <c r="J223" s="254"/>
      <c r="K223" s="251"/>
      <c r="L223" s="251"/>
      <c r="M223" s="251"/>
      <c r="N223" s="255"/>
      <c r="O223" s="111"/>
      <c r="P223" s="111"/>
    </row>
    <row r="224" spans="1:18" s="127" customFormat="1" ht="30" customHeight="1" x14ac:dyDescent="0.2">
      <c r="A224" s="45">
        <v>171</v>
      </c>
      <c r="B224" s="46" t="str">
        <f t="shared" si="12"/>
        <v>O.K.</v>
      </c>
      <c r="C224" s="250" t="s">
        <v>3465</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4"/>
      <c r="J224" s="251"/>
      <c r="K224" s="251"/>
      <c r="L224" s="251"/>
      <c r="M224" s="251"/>
      <c r="N224" s="111"/>
      <c r="O224" s="111"/>
      <c r="P224" s="111"/>
      <c r="R224" s="253"/>
    </row>
    <row r="225" spans="1:16" s="127" customFormat="1" ht="30" customHeight="1" x14ac:dyDescent="0.2">
      <c r="A225" s="45">
        <v>172</v>
      </c>
      <c r="B225" s="46" t="str">
        <f t="shared" si="12"/>
        <v>O.K.</v>
      </c>
      <c r="C225" s="250" t="s">
        <v>3466</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4"/>
      <c r="J225" s="251"/>
      <c r="K225" s="251"/>
      <c r="L225" s="251"/>
      <c r="M225" s="251"/>
      <c r="N225" s="111"/>
      <c r="O225" s="111"/>
      <c r="P225" s="111"/>
    </row>
    <row r="226" spans="1:16" s="127" customFormat="1" ht="30" customHeight="1" x14ac:dyDescent="0.2">
      <c r="A226" s="45">
        <v>173</v>
      </c>
      <c r="B226" s="46" t="str">
        <f t="shared" si="12"/>
        <v>O.K.</v>
      </c>
      <c r="C226" s="250" t="s">
        <v>3467</v>
      </c>
      <c r="D226" s="44"/>
      <c r="E226" s="111">
        <f t="shared" si="13"/>
        <v>0</v>
      </c>
      <c r="F226" s="111">
        <f t="shared" si="14"/>
        <v>0</v>
      </c>
      <c r="G226" s="111">
        <f>IF(AND(I3=42,MAX('PR-RAS'!D534:E534,'PR-RAS'!D537:E541,'PR-RAS'!D544:E544,'PR-RAS'!D554:E556,'PR-RAS'!D560:E561,'PR-RAS'!D574:E574,'PR-RAS'!D577:E583,'PR-RAS'!D593:E593,'PR-RAS'!D596:E596,'PR-RAS'!D600:E602)&gt;0),1,0)</f>
        <v>0</v>
      </c>
      <c r="H226" s="111"/>
      <c r="I226" s="254"/>
      <c r="J226" s="251"/>
      <c r="K226" s="251"/>
      <c r="L226" s="251"/>
      <c r="M226" s="251"/>
      <c r="N226" s="111"/>
      <c r="O226" s="111"/>
      <c r="P226" s="111"/>
    </row>
    <row r="227" spans="1:16" s="127" customFormat="1" ht="30" customHeight="1" x14ac:dyDescent="0.2">
      <c r="A227" s="45">
        <v>174</v>
      </c>
      <c r="B227" s="46" t="str">
        <f t="shared" si="12"/>
        <v>O.K.</v>
      </c>
      <c r="C227" s="250" t="s">
        <v>3468</v>
      </c>
      <c r="D227" s="44"/>
      <c r="E227" s="111">
        <f t="shared" si="13"/>
        <v>0</v>
      </c>
      <c r="F227" s="111">
        <f t="shared" si="14"/>
        <v>0</v>
      </c>
      <c r="G227" s="111">
        <f>IF(AND(I3=42,MAX('PR-RAS'!D630:E632,'PR-RAS'!D635:E635,'PR-RAS'!D638:E638,'PR-RAS'!D657:E657,'PR-RAS'!D659:E659,'PR-RAS'!D725:E725,'PR-RAS'!D746:E746,'PR-RAS'!D748:E748,'PR-RAS'!D750:E750,'PR-RAS'!D752:E752)&gt;0),1,0)</f>
        <v>0</v>
      </c>
      <c r="H227" s="111"/>
      <c r="I227" s="254"/>
      <c r="J227" s="251"/>
      <c r="K227" s="251"/>
      <c r="L227" s="251"/>
      <c r="M227" s="251"/>
      <c r="N227" s="111"/>
      <c r="O227" s="111"/>
      <c r="P227" s="111"/>
    </row>
    <row r="228" spans="1:16" s="127" customFormat="1" ht="51" customHeight="1" x14ac:dyDescent="0.2">
      <c r="A228" s="45">
        <v>175</v>
      </c>
      <c r="B228" s="46" t="str">
        <f t="shared" si="12"/>
        <v>O.K.</v>
      </c>
      <c r="C228" s="250" t="s">
        <v>3469</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Provjera</v>
      </c>
      <c r="C229" s="250" t="s">
        <v>3470</v>
      </c>
      <c r="D229" s="44"/>
      <c r="E229" s="111">
        <f t="shared" si="13"/>
        <v>0</v>
      </c>
      <c r="F229" s="111">
        <f t="shared" si="14"/>
        <v>1</v>
      </c>
      <c r="G229" s="111"/>
      <c r="H229" s="111"/>
      <c r="I229" s="111"/>
      <c r="J229" s="111"/>
      <c r="K229" s="111"/>
      <c r="L229" s="111">
        <f>IF(AND('PR-RAS'!D24&gt;0,'PR-RAS'!D662=0,'PR-RAS'!D663=0),1,0)</f>
        <v>1</v>
      </c>
      <c r="M229" s="111">
        <f>IF(AND('PR-RAS'!E24&gt;0,'PR-RAS'!E662=0,'PR-RAS'!E663=0),1,0)</f>
        <v>0</v>
      </c>
      <c r="N229" s="111"/>
      <c r="O229" s="111"/>
      <c r="P229" s="111"/>
    </row>
    <row r="230" spans="1:16" s="127" customFormat="1" ht="30" customHeight="1" x14ac:dyDescent="0.2">
      <c r="A230" s="45">
        <v>270</v>
      </c>
      <c r="B230" s="46" t="str">
        <f t="shared" si="12"/>
        <v>Provjera</v>
      </c>
      <c r="C230" s="250" t="s">
        <v>3471</v>
      </c>
      <c r="D230" s="44"/>
      <c r="E230" s="111">
        <f t="shared" si="13"/>
        <v>0</v>
      </c>
      <c r="F230" s="111">
        <f t="shared" si="14"/>
        <v>1</v>
      </c>
      <c r="G230" s="111"/>
      <c r="H230" s="111"/>
      <c r="I230" s="111"/>
      <c r="J230" s="111"/>
      <c r="K230" s="111"/>
      <c r="L230" s="111">
        <f>IF(AND('PR-RAS'!D27&gt;0,'PR-RAS'!D664=0),1,0)</f>
        <v>1</v>
      </c>
      <c r="M230" s="111">
        <f>IF(AND('PR-RAS'!E27&gt;0,'PR-RAS'!E664=0),1,0)</f>
        <v>0</v>
      </c>
      <c r="N230" s="111"/>
      <c r="O230" s="111"/>
      <c r="P230" s="111"/>
    </row>
    <row r="231" spans="1:16" s="127" customFormat="1" ht="30" customHeight="1" x14ac:dyDescent="0.2">
      <c r="A231" s="45">
        <v>178</v>
      </c>
      <c r="B231" s="46" t="str">
        <f t="shared" si="12"/>
        <v>O.K.</v>
      </c>
      <c r="C231" s="250" t="s">
        <v>3472</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Provjera</v>
      </c>
      <c r="C232" s="250" t="s">
        <v>3473</v>
      </c>
      <c r="D232" s="106"/>
      <c r="E232" s="107">
        <f t="shared" si="13"/>
        <v>0</v>
      </c>
      <c r="F232" s="107">
        <f t="shared" si="14"/>
        <v>1</v>
      </c>
      <c r="G232" s="107"/>
      <c r="H232" s="107"/>
      <c r="I232" s="107"/>
      <c r="J232" s="107"/>
      <c r="K232" s="107"/>
      <c r="L232" s="107">
        <f>IF(AND('PR-RAS'!D93&gt;0,'PR-RAS'!D711=0),1,0)</f>
        <v>1</v>
      </c>
      <c r="M232" s="107">
        <f>IF(AND('PR-RAS'!E93&gt;0,'PR-RAS'!E711=0),1,0)</f>
        <v>1</v>
      </c>
      <c r="N232" s="107"/>
      <c r="O232" s="107"/>
      <c r="P232" s="107"/>
    </row>
    <row r="233" spans="1:16" s="127" customFormat="1" ht="30" customHeight="1" x14ac:dyDescent="0.2">
      <c r="A233" s="45">
        <v>272</v>
      </c>
      <c r="B233" s="46" t="str">
        <f t="shared" si="12"/>
        <v>Provjera</v>
      </c>
      <c r="C233" s="250" t="s">
        <v>3474</v>
      </c>
      <c r="D233" s="44"/>
      <c r="E233" s="111">
        <f t="shared" si="13"/>
        <v>0</v>
      </c>
      <c r="F233" s="111">
        <f t="shared" si="14"/>
        <v>1</v>
      </c>
      <c r="G233" s="111"/>
      <c r="H233" s="111"/>
      <c r="I233" s="111"/>
      <c r="J233" s="111"/>
      <c r="K233" s="111"/>
      <c r="L233" s="111">
        <f>IF(AND('PR-RAS'!D94&gt;0,'PR-RAS'!D712=0),1,0)</f>
        <v>1</v>
      </c>
      <c r="M233" s="111">
        <f>IF(AND('PR-RAS'!E94&gt;0,'PR-RAS'!E712=0),1,0)</f>
        <v>0</v>
      </c>
      <c r="N233" s="111"/>
      <c r="O233" s="111"/>
      <c r="P233" s="111"/>
    </row>
    <row r="234" spans="1:16" s="127" customFormat="1" ht="36" customHeight="1" x14ac:dyDescent="0.2">
      <c r="A234" s="45">
        <v>273</v>
      </c>
      <c r="B234" s="46" t="str">
        <f t="shared" si="12"/>
        <v>O.K.</v>
      </c>
      <c r="C234" s="250" t="s">
        <v>3475</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Provjera</v>
      </c>
      <c r="C235" s="250" t="s">
        <v>3476</v>
      </c>
      <c r="D235" s="44"/>
      <c r="E235" s="111">
        <f t="shared" si="13"/>
        <v>0</v>
      </c>
      <c r="F235" s="111">
        <f t="shared" si="14"/>
        <v>1</v>
      </c>
      <c r="G235" s="111"/>
      <c r="H235" s="111"/>
      <c r="I235" s="111"/>
      <c r="J235" s="111"/>
      <c r="K235" s="111"/>
      <c r="L235" s="111">
        <f>IF(AND('PR-RAS'!D111&gt;0,'PR-RAS'!D722=0),1,0)</f>
        <v>1</v>
      </c>
      <c r="M235" s="111">
        <f>IF(AND('PR-RAS'!E111&gt;0,'PR-RAS'!E722=0),1,0)</f>
        <v>0</v>
      </c>
      <c r="N235" s="111"/>
      <c r="O235" s="111"/>
      <c r="P235" s="111"/>
    </row>
    <row r="236" spans="1:16" s="127" customFormat="1" ht="60.6" customHeight="1" x14ac:dyDescent="0.2">
      <c r="A236" s="45">
        <v>179</v>
      </c>
      <c r="B236" s="46" t="str">
        <f t="shared" si="12"/>
        <v>Provjera</v>
      </c>
      <c r="C236" s="250" t="s">
        <v>3477</v>
      </c>
      <c r="D236" s="44"/>
      <c r="E236" s="111">
        <f t="shared" si="13"/>
        <v>0</v>
      </c>
      <c r="F236" s="111">
        <f t="shared" si="14"/>
        <v>1</v>
      </c>
      <c r="G236" s="111"/>
      <c r="H236" s="111"/>
      <c r="I236" s="111"/>
      <c r="J236" s="111"/>
      <c r="K236" s="111"/>
      <c r="L236" s="111">
        <f>IF(AND('PR-RAS'!D117&gt;0,SUM('PR-RAS'!D723:'PR-RAS'!D726)=0),1,0)</f>
        <v>0</v>
      </c>
      <c r="M236" s="111">
        <f>IF(AND('PR-RAS'!E117&gt;0,SUM('PR-RAS'!E723:'PR-RAS'!E726)=0),1,0)</f>
        <v>1</v>
      </c>
      <c r="N236" s="111"/>
      <c r="O236" s="111"/>
      <c r="P236" s="111"/>
    </row>
    <row r="237" spans="1:16" s="127" customFormat="1" ht="30" customHeight="1" x14ac:dyDescent="0.2">
      <c r="A237" s="45">
        <v>180</v>
      </c>
      <c r="B237" s="46" t="str">
        <f t="shared" si="12"/>
        <v>Provjera</v>
      </c>
      <c r="C237" s="250" t="s">
        <v>3478</v>
      </c>
      <c r="D237" s="44"/>
      <c r="E237" s="111">
        <f t="shared" si="13"/>
        <v>0</v>
      </c>
      <c r="F237" s="111">
        <f t="shared" si="14"/>
        <v>1</v>
      </c>
      <c r="G237" s="111"/>
      <c r="H237" s="111"/>
      <c r="I237" s="111"/>
      <c r="J237" s="111"/>
      <c r="K237" s="111"/>
      <c r="L237" s="111">
        <f>IF(AND('PR-RAS'!D159&gt;0,SUM('PR-RAS'!D732:D733)=0),1,0)</f>
        <v>1</v>
      </c>
      <c r="M237" s="111">
        <f>IF(AND('PR-RAS'!E159&gt;0,SUM('PR-RAS'!E732:E733)=0),1,0)</f>
        <v>1</v>
      </c>
      <c r="N237" s="111"/>
      <c r="O237" s="111"/>
      <c r="P237" s="111"/>
    </row>
    <row r="238" spans="1:16" s="127" customFormat="1" ht="30" customHeight="1" x14ac:dyDescent="0.2">
      <c r="A238" s="45">
        <v>181</v>
      </c>
      <c r="B238" s="46" t="str">
        <f t="shared" si="12"/>
        <v>O.K.</v>
      </c>
      <c r="C238" s="250" t="s">
        <v>3479</v>
      </c>
      <c r="D238" s="44"/>
      <c r="E238" s="111">
        <f t="shared" si="13"/>
        <v>0</v>
      </c>
      <c r="F238" s="111">
        <f t="shared" si="14"/>
        <v>0</v>
      </c>
      <c r="G238" s="111"/>
      <c r="H238" s="111"/>
      <c r="I238" s="111"/>
      <c r="J238" s="111"/>
      <c r="K238" s="111"/>
      <c r="L238" s="111">
        <f>IF(AND('PR-RAS'!D184&gt;0,'PR-RAS'!D736=0),1,0)</f>
        <v>0</v>
      </c>
      <c r="M238" s="111">
        <f>IF(AND('PR-RAS'!E184&gt;0,'PR-RAS'!E736=0),1,0)</f>
        <v>0</v>
      </c>
      <c r="N238" s="111"/>
      <c r="O238" s="111"/>
      <c r="P238" s="111"/>
    </row>
    <row r="239" spans="1:16" s="127" customFormat="1" ht="32.25" customHeight="1" x14ac:dyDescent="0.2">
      <c r="A239" s="45">
        <v>182</v>
      </c>
      <c r="B239" s="46" t="str">
        <f t="shared" si="12"/>
        <v>Provjera</v>
      </c>
      <c r="C239" s="250" t="s">
        <v>3480</v>
      </c>
      <c r="D239" s="44"/>
      <c r="E239" s="111">
        <f t="shared" si="13"/>
        <v>0</v>
      </c>
      <c r="F239" s="111">
        <f t="shared" si="14"/>
        <v>1</v>
      </c>
      <c r="G239" s="111"/>
      <c r="H239" s="111"/>
      <c r="I239" s="111"/>
      <c r="J239" s="111"/>
      <c r="K239" s="111"/>
      <c r="L239" s="111">
        <f>IF(AND('PR-RAS'!D185&gt;0,SUM('PR-RAS'!D737:D739)=0),1,0)</f>
        <v>1</v>
      </c>
      <c r="M239" s="111">
        <f>IF(AND('PR-RAS'!E185&gt;0,SUM('PR-RAS'!E737:E739)=0),1,0)</f>
        <v>0</v>
      </c>
      <c r="N239" s="111"/>
      <c r="O239" s="111"/>
      <c r="P239" s="111"/>
    </row>
    <row r="240" spans="1:16" s="127" customFormat="1" ht="30" customHeight="1" x14ac:dyDescent="0.2">
      <c r="A240" s="45">
        <v>183</v>
      </c>
      <c r="B240" s="46" t="str">
        <f t="shared" si="12"/>
        <v>Provjera</v>
      </c>
      <c r="C240" s="250" t="s">
        <v>3481</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0" t="s">
        <v>3482</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Provjera</v>
      </c>
      <c r="C242" s="250" t="s">
        <v>3483</v>
      </c>
      <c r="D242" s="44"/>
      <c r="E242" s="111">
        <f t="shared" si="13"/>
        <v>0</v>
      </c>
      <c r="F242" s="111">
        <f t="shared" si="14"/>
        <v>1</v>
      </c>
      <c r="G242" s="111"/>
      <c r="H242" s="111"/>
      <c r="I242" s="111"/>
      <c r="J242" s="111"/>
      <c r="K242" s="111"/>
      <c r="L242" s="111">
        <f>IF(AND('PR-RAS'!D196&gt;0,'PR-RAS'!D742=0),1,0)</f>
        <v>1</v>
      </c>
      <c r="M242" s="111">
        <f>IF(AND('PR-RAS'!E196&gt;0,'PR-RAS'!E742=0),1,0)</f>
        <v>0</v>
      </c>
      <c r="N242" s="111"/>
      <c r="O242" s="111"/>
      <c r="P242" s="111"/>
    </row>
    <row r="243" spans="1:16" s="127" customFormat="1" ht="30" customHeight="1" x14ac:dyDescent="0.2">
      <c r="A243" s="45">
        <v>275</v>
      </c>
      <c r="B243" s="46" t="str">
        <f t="shared" si="12"/>
        <v>Provjera</v>
      </c>
      <c r="C243" s="250" t="s">
        <v>3484</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O.K.</v>
      </c>
      <c r="C244" s="250" t="s">
        <v>3485</v>
      </c>
      <c r="D244" s="44"/>
      <c r="E244" s="111">
        <f t="shared" si="13"/>
        <v>0</v>
      </c>
      <c r="F244" s="111">
        <f t="shared" si="14"/>
        <v>0</v>
      </c>
      <c r="G244" s="111"/>
      <c r="H244" s="111"/>
      <c r="I244" s="111"/>
      <c r="J244" s="111"/>
      <c r="K244" s="111"/>
      <c r="L244" s="111">
        <f>IF(AND('PR-RAS'!D199&gt;0,'PR-RAS'!D744=0),1,0)</f>
        <v>0</v>
      </c>
      <c r="M244" s="111">
        <f>IF(AND('PR-RAS'!E199&gt;0,'PR-RAS'!E744=0),1,0)</f>
        <v>0</v>
      </c>
      <c r="N244" s="111"/>
      <c r="O244" s="111"/>
      <c r="P244" s="111"/>
    </row>
    <row r="245" spans="1:16" s="127" customFormat="1" ht="43.5" customHeight="1" x14ac:dyDescent="0.2">
      <c r="A245" s="45">
        <v>186</v>
      </c>
      <c r="B245" s="46" t="str">
        <f t="shared" si="12"/>
        <v>O.K.</v>
      </c>
      <c r="C245" s="250" t="s">
        <v>3486</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Provjera</v>
      </c>
      <c r="C246" s="250" t="s">
        <v>3487</v>
      </c>
      <c r="D246" s="44"/>
      <c r="E246" s="111">
        <f t="shared" si="13"/>
        <v>0</v>
      </c>
      <c r="F246" s="111">
        <f t="shared" si="14"/>
        <v>1</v>
      </c>
      <c r="G246" s="111"/>
      <c r="H246" s="111"/>
      <c r="I246" s="111"/>
      <c r="J246" s="111"/>
      <c r="K246" s="111"/>
      <c r="L246" s="111">
        <f>IF(AND('PR-RAS'!D220&gt;0,'PR-RAS'!D776=0),1,0)</f>
        <v>1</v>
      </c>
      <c r="M246" s="111">
        <f>IF(AND('PR-RAS'!E220&gt;0,'PR-RAS'!E776=0),1,0)</f>
        <v>1</v>
      </c>
      <c r="N246" s="111"/>
      <c r="O246" s="111"/>
      <c r="P246" s="111"/>
    </row>
    <row r="247" spans="1:16" s="127" customFormat="1" ht="30" customHeight="1" x14ac:dyDescent="0.2">
      <c r="A247" s="45">
        <v>189</v>
      </c>
      <c r="B247" s="46" t="str">
        <f t="shared" si="12"/>
        <v>Provjera</v>
      </c>
      <c r="C247" s="250" t="s">
        <v>3488</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0" t="s">
        <v>3489</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0" t="s">
        <v>3490</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0" t="s">
        <v>3491</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0" t="s">
        <v>3492</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0" t="s">
        <v>3493</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0" t="s">
        <v>3494</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0" t="s">
        <v>3495</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0" t="s">
        <v>3496</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0" t="s">
        <v>3497</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0" t="s">
        <v>3498</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0" t="s">
        <v>3499</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0" t="s">
        <v>3500</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0" t="s">
        <v>3501</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0" t="s">
        <v>3502</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0" t="s">
        <v>3503</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0" t="s">
        <v>3504</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0" t="s">
        <v>3505</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0" t="s">
        <v>3506</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0" t="s">
        <v>3507</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0" t="s">
        <v>3508</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0" t="s">
        <v>3509</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0" t="s">
        <v>3510</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0" t="s">
        <v>3511</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0" t="s">
        <v>3512</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0" t="s">
        <v>3513</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0" t="s">
        <v>3514</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0" t="s">
        <v>3515</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0" t="s">
        <v>3516</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0" t="s">
        <v>3517</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0" t="s">
        <v>3518</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0" t="s">
        <v>3519</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0" t="s">
        <v>3520</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0" t="s">
        <v>3521</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0" t="s">
        <v>3522</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0" t="s">
        <v>3523</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0" t="s">
        <v>3524</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0" t="s">
        <v>3525</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0" t="s">
        <v>3526</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0" t="s">
        <v>3527</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0" t="s">
        <v>3528</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0" t="s">
        <v>3529</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0" t="s">
        <v>3530</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0" t="s">
        <v>3531</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0" t="s">
        <v>3532</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0" t="s">
        <v>3533</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0" t="s">
        <v>3534</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0" t="s">
        <v>3535</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4" t="s">
        <v>3536</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0" t="s">
        <v>3537</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4" t="s">
        <v>3538</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6" t="s">
        <v>31</v>
      </c>
      <c r="B298" s="347"/>
      <c r="C298" s="348"/>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3539</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4" t="s">
        <v>3540</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4" t="s">
        <v>3541</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4" t="s">
        <v>3542</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4" t="s">
        <v>3543</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4" t="s">
        <v>3544</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4" t="s">
        <v>3545</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4" t="s">
        <v>3546</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4" t="s">
        <v>3547</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4" t="s">
        <v>3548</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4" t="s">
        <v>3549</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4" t="s">
        <v>3550</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4" t="s">
        <v>3551</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4" t="s">
        <v>3552</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4" t="s">
        <v>3553</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4" t="s">
        <v>3554</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4" t="s">
        <v>3555</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4" t="s">
        <v>3556</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4" t="s">
        <v>3557</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4" t="s">
        <v>3558</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4" t="s">
        <v>3559</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4" t="s">
        <v>3560</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4" t="s">
        <v>3561</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4" t="s">
        <v>3562</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4" t="s">
        <v>3563</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4" t="s">
        <v>3564</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4" t="s">
        <v>3565</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4" t="s">
        <v>3566</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4" t="s">
        <v>3567</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4" t="s">
        <v>3568</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4" t="s">
        <v>3569</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4" t="s">
        <v>3570</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4" t="s">
        <v>3571</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4" t="s">
        <v>3572</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4" t="s">
        <v>3573</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4" t="s">
        <v>3574</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4" t="s">
        <v>3575</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4" t="s">
        <v>3576</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4" t="s">
        <v>3577</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4" t="s">
        <v>3578</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4" t="s">
        <v>3579</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6" t="s">
        <v>3580</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6" t="s">
        <v>36</v>
      </c>
      <c r="B341" s="347"/>
      <c r="C341" s="348"/>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3538</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3581</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6" t="s">
        <v>35</v>
      </c>
      <c r="B344" s="347"/>
      <c r="C344" s="348"/>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3538</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6" t="s">
        <v>3582</v>
      </c>
      <c r="B346" s="347"/>
      <c r="C346" s="348"/>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7" t="s">
        <v>3538</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4"/>
      <c r="B348" s="258"/>
      <c r="C348" s="259"/>
      <c r="D348" s="44"/>
      <c r="E348" s="111"/>
      <c r="F348" s="111"/>
      <c r="G348" s="111"/>
      <c r="H348" s="111"/>
      <c r="I348" s="111"/>
      <c r="J348" s="111"/>
      <c r="K348" s="111"/>
      <c r="L348" s="111"/>
      <c r="M348" s="111"/>
      <c r="N348" s="111"/>
      <c r="O348" s="111"/>
      <c r="P348" s="111"/>
    </row>
    <row r="349" spans="1:18" s="127" customFormat="1" ht="13.15" customHeight="1" x14ac:dyDescent="0.2">
      <c r="A349" s="254"/>
      <c r="B349" s="258"/>
      <c r="C349" s="259"/>
      <c r="D349" s="44"/>
      <c r="E349" s="111"/>
      <c r="F349" s="111"/>
      <c r="G349" s="111"/>
      <c r="H349" s="111"/>
      <c r="I349" s="111"/>
      <c r="J349" s="111"/>
      <c r="K349" s="111"/>
      <c r="L349" s="111"/>
      <c r="M349" s="111"/>
      <c r="N349" s="111"/>
      <c r="O349" s="111"/>
      <c r="P349" s="111"/>
    </row>
    <row r="350" spans="1:18" s="127" customFormat="1" ht="11.25" customHeight="1" x14ac:dyDescent="0.2">
      <c r="A350" s="254"/>
      <c r="B350" s="258"/>
      <c r="C350" s="259"/>
      <c r="D350" s="44"/>
      <c r="E350" s="111"/>
      <c r="F350" s="111"/>
      <c r="G350" s="111"/>
      <c r="H350" s="111"/>
      <c r="I350" s="111"/>
      <c r="J350" s="111"/>
      <c r="K350" s="111"/>
      <c r="L350" s="111"/>
      <c r="M350" s="111"/>
      <c r="N350" s="111"/>
      <c r="O350" s="111"/>
      <c r="P350" s="111"/>
    </row>
    <row r="351" spans="1:18" s="127" customFormat="1" ht="11.25" customHeight="1" x14ac:dyDescent="0.2">
      <c r="A351" s="254"/>
      <c r="B351" s="258"/>
      <c r="C351" s="259"/>
      <c r="D351" s="44"/>
      <c r="E351" s="111"/>
      <c r="F351" s="111"/>
      <c r="G351" s="111"/>
      <c r="H351" s="111"/>
      <c r="I351" s="111"/>
      <c r="J351" s="111"/>
      <c r="K351" s="111"/>
      <c r="L351" s="111"/>
      <c r="M351" s="111"/>
      <c r="N351" s="111"/>
      <c r="O351" s="111"/>
      <c r="P351" s="111"/>
    </row>
    <row r="352" spans="1:18" s="127" customFormat="1" ht="11.25" customHeight="1" x14ac:dyDescent="0.2">
      <c r="A352" s="254"/>
      <c r="B352" s="258"/>
      <c r="C352" s="259"/>
      <c r="D352" s="44"/>
      <c r="E352" s="111"/>
      <c r="F352" s="111"/>
      <c r="G352" s="111"/>
      <c r="H352" s="111"/>
      <c r="I352" s="111"/>
      <c r="J352" s="111"/>
      <c r="K352" s="111"/>
      <c r="L352" s="111"/>
      <c r="M352" s="111"/>
      <c r="N352" s="111"/>
      <c r="O352" s="111"/>
      <c r="P352" s="111"/>
    </row>
    <row r="353" spans="1:16" s="127" customFormat="1" ht="11.25" customHeight="1" x14ac:dyDescent="0.2">
      <c r="A353" s="254"/>
      <c r="B353" s="258"/>
      <c r="C353" s="259"/>
      <c r="D353" s="44"/>
      <c r="E353" s="111"/>
      <c r="F353" s="111"/>
      <c r="G353" s="111"/>
      <c r="H353" s="111"/>
      <c r="I353" s="111"/>
      <c r="J353" s="111"/>
      <c r="K353" s="111"/>
      <c r="L353" s="111"/>
      <c r="M353" s="111"/>
      <c r="N353" s="111"/>
      <c r="O353" s="111"/>
      <c r="P353" s="111"/>
    </row>
    <row r="354" spans="1:16" s="127" customFormat="1" ht="11.25" customHeight="1" x14ac:dyDescent="0.2">
      <c r="A354" s="254"/>
      <c r="B354" s="258"/>
      <c r="C354" s="259"/>
      <c r="D354" s="44"/>
      <c r="E354" s="111"/>
      <c r="F354" s="111"/>
      <c r="G354" s="111"/>
      <c r="H354" s="111"/>
      <c r="I354" s="111"/>
      <c r="J354" s="111"/>
      <c r="K354" s="111"/>
      <c r="L354" s="111"/>
      <c r="M354" s="111"/>
      <c r="N354" s="111"/>
      <c r="O354" s="111"/>
      <c r="P354" s="111"/>
    </row>
    <row r="355" spans="1:16" s="127" customFormat="1" ht="11.25" customHeight="1" x14ac:dyDescent="0.2">
      <c r="A355" s="254"/>
      <c r="B355" s="258"/>
      <c r="C355" s="259"/>
      <c r="D355" s="44"/>
      <c r="E355" s="111"/>
      <c r="F355" s="111"/>
      <c r="G355" s="111"/>
      <c r="H355" s="111"/>
      <c r="I355" s="111"/>
      <c r="J355" s="111"/>
      <c r="K355" s="111"/>
      <c r="L355" s="111"/>
      <c r="M355" s="111"/>
      <c r="N355" s="111"/>
      <c r="O355" s="111"/>
      <c r="P355" s="111"/>
    </row>
    <row r="356" spans="1:16" s="127" customFormat="1" ht="11.25" customHeight="1" x14ac:dyDescent="0.2">
      <c r="A356" s="254"/>
      <c r="B356" s="258"/>
      <c r="C356" s="259"/>
      <c r="D356" s="44"/>
      <c r="E356" s="111"/>
      <c r="F356" s="111"/>
      <c r="G356" s="111"/>
      <c r="H356" s="111"/>
      <c r="I356" s="111"/>
      <c r="J356" s="111"/>
      <c r="K356" s="111"/>
      <c r="L356" s="111"/>
      <c r="M356" s="111"/>
      <c r="N356" s="111"/>
      <c r="O356" s="111"/>
      <c r="P356" s="111"/>
    </row>
    <row r="357" spans="1:16" s="127" customFormat="1" ht="11.25" customHeight="1" x14ac:dyDescent="0.2">
      <c r="A357" s="254"/>
      <c r="B357" s="258"/>
      <c r="C357" s="259"/>
      <c r="D357" s="44"/>
      <c r="E357" s="111"/>
      <c r="F357" s="111"/>
      <c r="G357" s="111"/>
      <c r="H357" s="111"/>
      <c r="I357" s="111"/>
      <c r="J357" s="111"/>
      <c r="K357" s="111"/>
      <c r="L357" s="111"/>
      <c r="M357" s="111"/>
      <c r="N357" s="111"/>
      <c r="O357" s="111"/>
      <c r="P357" s="111"/>
    </row>
    <row r="358" spans="1:16" s="127" customFormat="1" ht="11.25" customHeight="1" x14ac:dyDescent="0.2">
      <c r="A358" s="254"/>
      <c r="B358" s="258"/>
      <c r="C358" s="259"/>
      <c r="D358" s="44"/>
      <c r="E358" s="111"/>
      <c r="F358" s="111"/>
      <c r="G358" s="111"/>
      <c r="H358" s="111"/>
      <c r="I358" s="111"/>
      <c r="J358" s="111"/>
      <c r="K358" s="111"/>
      <c r="L358" s="111"/>
      <c r="M358" s="111"/>
      <c r="N358" s="111"/>
      <c r="O358" s="111"/>
      <c r="P358" s="111"/>
    </row>
    <row r="359" spans="1:16" s="127" customFormat="1" ht="11.25" customHeight="1" x14ac:dyDescent="0.2">
      <c r="A359" s="254"/>
      <c r="B359" s="258"/>
      <c r="C359" s="259"/>
      <c r="D359" s="44"/>
      <c r="E359" s="111"/>
      <c r="F359" s="111"/>
      <c r="G359" s="111"/>
      <c r="H359" s="111"/>
      <c r="I359" s="111"/>
      <c r="J359" s="111"/>
      <c r="K359" s="111"/>
      <c r="L359" s="111"/>
      <c r="M359" s="111"/>
      <c r="N359" s="111"/>
      <c r="O359" s="111"/>
      <c r="P359" s="111"/>
    </row>
    <row r="360" spans="1:16" s="127" customFormat="1" ht="11.25" customHeight="1" x14ac:dyDescent="0.2">
      <c r="A360" s="254"/>
      <c r="B360" s="258"/>
      <c r="C360" s="259"/>
      <c r="D360" s="44"/>
      <c r="E360" s="111"/>
      <c r="F360" s="111"/>
      <c r="G360" s="111"/>
      <c r="H360" s="111"/>
      <c r="I360" s="111"/>
      <c r="J360" s="111"/>
      <c r="K360" s="111"/>
      <c r="L360" s="111"/>
      <c r="M360" s="111"/>
      <c r="N360" s="111"/>
      <c r="O360" s="111"/>
      <c r="P360" s="111"/>
    </row>
    <row r="361" spans="1:16" s="127" customFormat="1" ht="11.25" customHeight="1" x14ac:dyDescent="0.2">
      <c r="A361" s="254"/>
      <c r="B361" s="258"/>
      <c r="C361" s="259"/>
      <c r="D361" s="44"/>
      <c r="E361" s="111"/>
      <c r="F361" s="111"/>
      <c r="G361" s="111"/>
      <c r="H361" s="111"/>
      <c r="I361" s="111"/>
      <c r="J361" s="111"/>
      <c r="K361" s="111"/>
      <c r="L361" s="111"/>
      <c r="M361" s="111"/>
      <c r="N361" s="111"/>
      <c r="O361" s="111"/>
      <c r="P361" s="111"/>
    </row>
    <row r="362" spans="1:16" s="127" customFormat="1" ht="11.25" customHeight="1" x14ac:dyDescent="0.2">
      <c r="A362" s="254"/>
      <c r="B362" s="258"/>
      <c r="C362" s="259"/>
      <c r="D362" s="44"/>
      <c r="E362" s="111"/>
      <c r="F362" s="111"/>
      <c r="G362" s="111"/>
      <c r="H362" s="111"/>
      <c r="I362" s="111"/>
      <c r="J362" s="111"/>
      <c r="K362" s="111"/>
      <c r="L362" s="111"/>
      <c r="M362" s="111"/>
      <c r="N362" s="111"/>
      <c r="O362" s="111"/>
      <c r="P362" s="111"/>
    </row>
    <row r="363" spans="1:16" s="127" customFormat="1" ht="11.25" customHeight="1" x14ac:dyDescent="0.2">
      <c r="A363" s="254"/>
      <c r="B363" s="258"/>
      <c r="C363" s="259"/>
      <c r="D363" s="44"/>
      <c r="E363" s="111"/>
      <c r="F363" s="111"/>
      <c r="G363" s="111"/>
      <c r="H363" s="111"/>
      <c r="I363" s="111"/>
      <c r="J363" s="111"/>
      <c r="K363" s="111"/>
      <c r="L363" s="111"/>
      <c r="M363" s="111"/>
      <c r="N363" s="111"/>
      <c r="O363" s="111"/>
      <c r="P363" s="111"/>
    </row>
    <row r="364" spans="1:16" s="127" customFormat="1" ht="11.25" customHeight="1" x14ac:dyDescent="0.2">
      <c r="A364" s="254"/>
      <c r="B364" s="258"/>
      <c r="C364" s="259"/>
      <c r="D364" s="44"/>
      <c r="E364" s="111"/>
      <c r="F364" s="111"/>
      <c r="G364" s="111"/>
      <c r="H364" s="111"/>
      <c r="I364" s="111"/>
      <c r="J364" s="111"/>
      <c r="K364" s="111"/>
      <c r="L364" s="111"/>
      <c r="M364" s="111"/>
      <c r="N364" s="111"/>
      <c r="O364" s="111"/>
      <c r="P364" s="111"/>
    </row>
    <row r="365" spans="1:16" s="127" customFormat="1" ht="11.25" customHeight="1" x14ac:dyDescent="0.2">
      <c r="A365" s="254"/>
      <c r="B365" s="258"/>
      <c r="C365" s="259"/>
      <c r="D365" s="44"/>
      <c r="E365" s="111"/>
      <c r="F365" s="111"/>
      <c r="G365" s="111"/>
      <c r="H365" s="111"/>
      <c r="I365" s="111"/>
      <c r="J365" s="111"/>
      <c r="K365" s="111"/>
      <c r="L365" s="111"/>
      <c r="M365" s="111"/>
      <c r="N365" s="111"/>
      <c r="O365" s="111"/>
      <c r="P365" s="111"/>
    </row>
    <row r="366" spans="1:16" s="127" customFormat="1" ht="11.25" customHeight="1" x14ac:dyDescent="0.2">
      <c r="A366" s="254"/>
      <c r="B366" s="258"/>
      <c r="C366" s="259"/>
      <c r="D366" s="44"/>
      <c r="E366" s="111"/>
      <c r="F366" s="111"/>
      <c r="G366" s="111"/>
      <c r="H366" s="111"/>
      <c r="I366" s="111"/>
      <c r="J366" s="111"/>
      <c r="K366" s="111"/>
      <c r="L366" s="111"/>
      <c r="M366" s="111"/>
      <c r="N366" s="111"/>
      <c r="O366" s="111"/>
      <c r="P366" s="111"/>
    </row>
    <row r="367" spans="1:16" s="127" customFormat="1" ht="11.25" customHeight="1" x14ac:dyDescent="0.2">
      <c r="A367" s="254"/>
      <c r="B367" s="258"/>
      <c r="C367" s="259"/>
      <c r="D367" s="44"/>
      <c r="E367" s="111"/>
      <c r="F367" s="111"/>
      <c r="G367" s="111"/>
      <c r="H367" s="111"/>
      <c r="I367" s="111"/>
      <c r="J367" s="111"/>
      <c r="K367" s="111"/>
      <c r="L367" s="111"/>
      <c r="M367" s="111"/>
      <c r="N367" s="111"/>
      <c r="O367" s="111"/>
      <c r="P367" s="111"/>
    </row>
    <row r="368" spans="1:16" s="127" customFormat="1" ht="11.25" customHeight="1" x14ac:dyDescent="0.2">
      <c r="A368" s="254"/>
      <c r="B368" s="258"/>
      <c r="C368" s="259"/>
      <c r="D368" s="44"/>
      <c r="E368" s="111"/>
      <c r="F368" s="111"/>
      <c r="G368" s="111"/>
      <c r="H368" s="111"/>
      <c r="I368" s="111"/>
      <c r="J368" s="111"/>
      <c r="K368" s="111"/>
      <c r="L368" s="111"/>
      <c r="M368" s="111"/>
      <c r="N368" s="111"/>
      <c r="O368" s="111"/>
      <c r="P368" s="111"/>
    </row>
    <row r="369" spans="1:16" s="127" customFormat="1" ht="11.25" customHeight="1" x14ac:dyDescent="0.2">
      <c r="A369" s="254"/>
      <c r="B369" s="258"/>
      <c r="C369" s="259"/>
      <c r="D369" s="44"/>
      <c r="E369" s="111"/>
      <c r="F369" s="111"/>
      <c r="G369" s="111"/>
      <c r="H369" s="111"/>
      <c r="I369" s="111"/>
      <c r="J369" s="111"/>
      <c r="K369" s="111"/>
      <c r="L369" s="111"/>
      <c r="M369" s="111"/>
      <c r="N369" s="111"/>
      <c r="O369" s="111"/>
      <c r="P369" s="111"/>
    </row>
    <row r="370" spans="1:16" s="127" customFormat="1" ht="11.25" customHeight="1" x14ac:dyDescent="0.2">
      <c r="A370" s="254"/>
      <c r="B370" s="258"/>
      <c r="C370" s="259"/>
      <c r="D370" s="44"/>
      <c r="E370" s="111"/>
      <c r="F370" s="111"/>
      <c r="G370" s="111"/>
      <c r="H370" s="111"/>
      <c r="I370" s="111"/>
      <c r="J370" s="111"/>
      <c r="K370" s="111"/>
      <c r="L370" s="111"/>
      <c r="M370" s="111"/>
      <c r="N370" s="111"/>
      <c r="O370" s="111"/>
      <c r="P370" s="111"/>
    </row>
    <row r="371" spans="1:16" s="127" customFormat="1" ht="11.25" customHeight="1" x14ac:dyDescent="0.2">
      <c r="A371" s="254"/>
      <c r="B371" s="258"/>
      <c r="C371" s="259"/>
      <c r="D371" s="44"/>
      <c r="E371" s="111"/>
      <c r="F371" s="111"/>
      <c r="G371" s="111"/>
      <c r="H371" s="111"/>
      <c r="I371" s="111"/>
      <c r="J371" s="111"/>
      <c r="K371" s="111"/>
      <c r="L371" s="111"/>
      <c r="M371" s="111"/>
      <c r="N371" s="111"/>
      <c r="O371" s="111"/>
      <c r="P371" s="111"/>
    </row>
    <row r="372" spans="1:16" s="127" customFormat="1" ht="11.25" customHeight="1" x14ac:dyDescent="0.2">
      <c r="A372" s="254"/>
      <c r="B372" s="258"/>
      <c r="C372" s="259"/>
      <c r="D372" s="44"/>
      <c r="E372" s="111"/>
      <c r="F372" s="111"/>
      <c r="G372" s="111"/>
      <c r="H372" s="111"/>
      <c r="I372" s="111"/>
      <c r="J372" s="111"/>
      <c r="K372" s="111"/>
      <c r="L372" s="111"/>
      <c r="M372" s="111"/>
      <c r="N372" s="111"/>
      <c r="O372" s="111"/>
      <c r="P372" s="111"/>
    </row>
    <row r="373" spans="1:16" s="127" customFormat="1" ht="11.25" customHeight="1" x14ac:dyDescent="0.2">
      <c r="A373" s="254"/>
      <c r="B373" s="258"/>
      <c r="C373" s="259"/>
      <c r="D373" s="44"/>
      <c r="E373" s="111"/>
      <c r="F373" s="111"/>
      <c r="G373" s="111"/>
      <c r="H373" s="111"/>
      <c r="I373" s="111"/>
      <c r="J373" s="111"/>
      <c r="K373" s="111"/>
      <c r="L373" s="111"/>
      <c r="M373" s="111"/>
      <c r="N373" s="111"/>
      <c r="O373" s="111"/>
      <c r="P373" s="111"/>
    </row>
    <row r="374" spans="1:16" s="127" customFormat="1" ht="11.25" customHeight="1" x14ac:dyDescent="0.2">
      <c r="A374" s="254"/>
      <c r="B374" s="258"/>
      <c r="C374" s="259"/>
      <c r="D374" s="44"/>
      <c r="E374" s="111"/>
      <c r="F374" s="111"/>
      <c r="G374" s="111"/>
      <c r="H374" s="111"/>
      <c r="I374" s="111"/>
      <c r="J374" s="111"/>
      <c r="K374" s="111"/>
      <c r="L374" s="111"/>
      <c r="M374" s="111"/>
      <c r="N374" s="111"/>
      <c r="O374" s="111"/>
      <c r="P374" s="111"/>
    </row>
    <row r="375" spans="1:16" s="127" customFormat="1" ht="11.25" customHeight="1" x14ac:dyDescent="0.2">
      <c r="A375" s="254"/>
      <c r="B375" s="258"/>
      <c r="C375" s="259"/>
      <c r="D375" s="44"/>
      <c r="E375" s="111"/>
      <c r="F375" s="111"/>
      <c r="G375" s="111"/>
      <c r="H375" s="111"/>
      <c r="I375" s="111"/>
      <c r="J375" s="111"/>
      <c r="K375" s="111"/>
      <c r="L375" s="111"/>
      <c r="M375" s="111"/>
      <c r="N375" s="111"/>
      <c r="O375" s="111"/>
      <c r="P375" s="111"/>
    </row>
    <row r="376" spans="1:16" s="127" customFormat="1" ht="11.25" customHeight="1" x14ac:dyDescent="0.2">
      <c r="A376" s="254"/>
      <c r="B376" s="258"/>
      <c r="C376" s="259"/>
      <c r="D376" s="44"/>
      <c r="E376" s="111"/>
      <c r="F376" s="111"/>
      <c r="G376" s="111"/>
      <c r="H376" s="111"/>
      <c r="I376" s="111"/>
      <c r="J376" s="111"/>
      <c r="K376" s="111"/>
      <c r="L376" s="111"/>
      <c r="M376" s="111"/>
      <c r="N376" s="111"/>
      <c r="O376" s="111"/>
      <c r="P376" s="111"/>
    </row>
    <row r="377" spans="1:16" s="127" customFormat="1" ht="11.25" customHeight="1" x14ac:dyDescent="0.2">
      <c r="A377" s="254"/>
      <c r="B377" s="258"/>
      <c r="C377" s="259"/>
      <c r="D377" s="44"/>
      <c r="E377" s="111"/>
      <c r="F377" s="111"/>
      <c r="G377" s="111"/>
      <c r="H377" s="111"/>
      <c r="I377" s="111"/>
      <c r="J377" s="111"/>
      <c r="K377" s="111"/>
      <c r="L377" s="111"/>
      <c r="M377" s="111"/>
      <c r="N377" s="111"/>
      <c r="O377" s="111"/>
      <c r="P377" s="111"/>
    </row>
    <row r="378" spans="1:16" s="127" customFormat="1" ht="11.25" customHeight="1" x14ac:dyDescent="0.2">
      <c r="A378" s="254"/>
      <c r="B378" s="258"/>
      <c r="C378" s="259"/>
      <c r="D378" s="44"/>
      <c r="E378" s="111"/>
      <c r="F378" s="111"/>
      <c r="G378" s="111"/>
      <c r="H378" s="111"/>
      <c r="I378" s="111"/>
      <c r="J378" s="111"/>
      <c r="K378" s="111"/>
      <c r="L378" s="111"/>
      <c r="M378" s="111"/>
      <c r="N378" s="111"/>
      <c r="O378" s="111"/>
      <c r="P378" s="111"/>
    </row>
    <row r="379" spans="1:16" s="127" customFormat="1" ht="11.25" customHeight="1" x14ac:dyDescent="0.2">
      <c r="A379" s="254"/>
      <c r="B379" s="258"/>
      <c r="C379" s="259"/>
      <c r="D379" s="44"/>
      <c r="E379" s="111"/>
      <c r="F379" s="111"/>
      <c r="G379" s="111"/>
      <c r="H379" s="111"/>
      <c r="I379" s="111"/>
      <c r="J379" s="111"/>
      <c r="K379" s="111"/>
      <c r="L379" s="111"/>
      <c r="M379" s="111"/>
      <c r="N379" s="111"/>
      <c r="O379" s="111"/>
      <c r="P379" s="111"/>
    </row>
    <row r="380" spans="1:16" s="127" customFormat="1" ht="11.25" customHeight="1" x14ac:dyDescent="0.2">
      <c r="A380" s="254"/>
      <c r="B380" s="258"/>
      <c r="C380" s="259"/>
      <c r="D380" s="44"/>
      <c r="E380" s="111"/>
      <c r="F380" s="111"/>
      <c r="G380" s="111"/>
      <c r="H380" s="111"/>
      <c r="I380" s="111"/>
      <c r="J380" s="111"/>
      <c r="K380" s="111"/>
      <c r="L380" s="111"/>
      <c r="M380" s="111"/>
      <c r="N380" s="111"/>
      <c r="O380" s="111"/>
      <c r="P380" s="111"/>
    </row>
    <row r="381" spans="1:16" s="127" customFormat="1" ht="11.25" customHeight="1" x14ac:dyDescent="0.2">
      <c r="A381" s="254"/>
      <c r="B381" s="258"/>
      <c r="C381" s="259"/>
      <c r="D381" s="44"/>
      <c r="E381" s="111"/>
      <c r="F381" s="111"/>
      <c r="G381" s="111"/>
      <c r="H381" s="111"/>
      <c r="I381" s="111"/>
      <c r="J381" s="111"/>
      <c r="K381" s="111"/>
      <c r="L381" s="111"/>
      <c r="M381" s="111"/>
      <c r="N381" s="111"/>
      <c r="O381" s="111"/>
      <c r="P381" s="111"/>
    </row>
    <row r="382" spans="1:16" s="127" customFormat="1" ht="11.25" customHeight="1" x14ac:dyDescent="0.2">
      <c r="A382" s="254"/>
      <c r="B382" s="258"/>
      <c r="C382" s="259"/>
      <c r="D382" s="44"/>
      <c r="E382" s="111"/>
      <c r="F382" s="111"/>
      <c r="G382" s="111"/>
      <c r="H382" s="111"/>
      <c r="I382" s="111"/>
      <c r="J382" s="111"/>
      <c r="K382" s="111"/>
      <c r="L382" s="111"/>
      <c r="M382" s="111"/>
      <c r="N382" s="111"/>
      <c r="O382" s="111"/>
      <c r="P382" s="111"/>
    </row>
    <row r="383" spans="1:16" s="127" customFormat="1" ht="11.25" customHeight="1" x14ac:dyDescent="0.2">
      <c r="A383" s="254"/>
      <c r="B383" s="258"/>
      <c r="C383" s="259"/>
      <c r="D383" s="44"/>
      <c r="E383" s="111"/>
      <c r="F383" s="111"/>
      <c r="G383" s="111"/>
      <c r="H383" s="111"/>
      <c r="I383" s="111"/>
      <c r="J383" s="111"/>
      <c r="K383" s="111"/>
      <c r="L383" s="111"/>
      <c r="M383" s="111"/>
      <c r="N383" s="111"/>
      <c r="O383" s="111"/>
      <c r="P383" s="111"/>
    </row>
    <row r="384" spans="1:16" s="127" customFormat="1" ht="11.25" customHeight="1" x14ac:dyDescent="0.2">
      <c r="A384" s="254"/>
      <c r="B384" s="258"/>
      <c r="C384" s="259"/>
      <c r="D384" s="44"/>
      <c r="E384" s="111"/>
      <c r="F384" s="111"/>
      <c r="G384" s="111"/>
      <c r="H384" s="111"/>
      <c r="I384" s="111"/>
      <c r="J384" s="111"/>
      <c r="K384" s="111"/>
      <c r="L384" s="111"/>
      <c r="M384" s="111"/>
      <c r="N384" s="111"/>
      <c r="O384" s="111"/>
      <c r="P384" s="111"/>
    </row>
    <row r="385" spans="1:16" s="127" customFormat="1" ht="11.25" customHeight="1" x14ac:dyDescent="0.2">
      <c r="A385" s="254"/>
      <c r="B385" s="258"/>
      <c r="C385" s="259"/>
      <c r="D385" s="44"/>
      <c r="E385" s="111"/>
      <c r="F385" s="111"/>
      <c r="G385" s="111"/>
      <c r="H385" s="111"/>
      <c r="I385" s="111"/>
      <c r="J385" s="111"/>
      <c r="K385" s="111"/>
      <c r="L385" s="111"/>
      <c r="M385" s="111"/>
      <c r="N385" s="111"/>
      <c r="O385" s="111"/>
      <c r="P385" s="111"/>
    </row>
    <row r="386" spans="1:16" s="127" customFormat="1" ht="11.25" customHeight="1" x14ac:dyDescent="0.2">
      <c r="A386" s="254"/>
      <c r="B386" s="258"/>
      <c r="C386" s="259"/>
      <c r="D386" s="44"/>
      <c r="E386" s="111"/>
      <c r="F386" s="111"/>
      <c r="G386" s="111"/>
      <c r="H386" s="111"/>
      <c r="I386" s="111"/>
      <c r="J386" s="111"/>
      <c r="K386" s="111"/>
      <c r="L386" s="111"/>
      <c r="M386" s="111"/>
      <c r="N386" s="111"/>
      <c r="O386" s="111"/>
      <c r="P386" s="111"/>
    </row>
    <row r="387" spans="1:16" s="127" customFormat="1" ht="11.25" customHeight="1" x14ac:dyDescent="0.2">
      <c r="A387" s="254"/>
      <c r="B387" s="258"/>
      <c r="C387" s="259"/>
      <c r="D387" s="44"/>
      <c r="E387" s="111"/>
      <c r="F387" s="111"/>
      <c r="G387" s="111"/>
      <c r="H387" s="111"/>
      <c r="I387" s="111"/>
      <c r="J387" s="111"/>
      <c r="K387" s="111"/>
      <c r="L387" s="111"/>
      <c r="M387" s="111"/>
      <c r="N387" s="111"/>
      <c r="O387" s="111"/>
      <c r="P387" s="111"/>
    </row>
    <row r="388" spans="1:16" s="127" customFormat="1" ht="11.25" customHeight="1" x14ac:dyDescent="0.2">
      <c r="A388" s="254"/>
      <c r="B388" s="258"/>
      <c r="C388" s="259"/>
      <c r="D388" s="44"/>
      <c r="E388" s="111"/>
      <c r="F388" s="111"/>
      <c r="G388" s="111"/>
      <c r="H388" s="111"/>
      <c r="I388" s="111"/>
      <c r="J388" s="111"/>
      <c r="K388" s="111"/>
      <c r="L388" s="111"/>
      <c r="M388" s="111"/>
      <c r="N388" s="111"/>
      <c r="O388" s="111"/>
      <c r="P388" s="111"/>
    </row>
    <row r="389" spans="1:16" s="127" customFormat="1" ht="11.25" customHeight="1" x14ac:dyDescent="0.2">
      <c r="A389" s="254"/>
      <c r="B389" s="258"/>
      <c r="C389" s="259"/>
      <c r="D389" s="44"/>
      <c r="E389" s="111"/>
      <c r="F389" s="111"/>
      <c r="G389" s="111"/>
      <c r="H389" s="111"/>
      <c r="I389" s="111"/>
      <c r="J389" s="111"/>
      <c r="K389" s="111"/>
      <c r="L389" s="111"/>
      <c r="M389" s="111"/>
      <c r="N389" s="111"/>
      <c r="O389" s="111"/>
      <c r="P389" s="111"/>
    </row>
    <row r="390" spans="1:16" s="127" customFormat="1" ht="11.25" customHeight="1" x14ac:dyDescent="0.2">
      <c r="A390" s="254"/>
      <c r="B390" s="258"/>
      <c r="C390" s="259"/>
      <c r="D390" s="44"/>
      <c r="E390" s="111"/>
      <c r="F390" s="111"/>
      <c r="G390" s="111"/>
      <c r="H390" s="111"/>
      <c r="I390" s="111"/>
      <c r="J390" s="111"/>
      <c r="K390" s="111"/>
      <c r="L390" s="111"/>
      <c r="M390" s="111"/>
      <c r="N390" s="111"/>
      <c r="O390" s="111"/>
      <c r="P390" s="111"/>
    </row>
    <row r="391" spans="1:16" s="127" customFormat="1" ht="11.25" customHeight="1" x14ac:dyDescent="0.2">
      <c r="A391" s="254"/>
      <c r="B391" s="258"/>
      <c r="C391" s="259"/>
      <c r="D391" s="44"/>
      <c r="E391" s="111"/>
      <c r="F391" s="111"/>
      <c r="G391" s="111"/>
      <c r="H391" s="111"/>
      <c r="I391" s="111"/>
      <c r="J391" s="111"/>
      <c r="K391" s="111"/>
      <c r="L391" s="111"/>
      <c r="M391" s="111"/>
      <c r="N391" s="111"/>
      <c r="O391" s="111"/>
      <c r="P391" s="111"/>
    </row>
    <row r="392" spans="1:16" s="127" customFormat="1" ht="11.25" customHeight="1" x14ac:dyDescent="0.2">
      <c r="A392" s="254"/>
      <c r="B392" s="258"/>
      <c r="C392" s="259"/>
      <c r="D392" s="44"/>
      <c r="E392" s="111"/>
      <c r="F392" s="111"/>
      <c r="G392" s="111"/>
      <c r="H392" s="111"/>
      <c r="I392" s="111"/>
      <c r="J392" s="111"/>
      <c r="K392" s="111"/>
      <c r="L392" s="111"/>
      <c r="M392" s="111"/>
      <c r="N392" s="111"/>
      <c r="O392" s="111"/>
      <c r="P392" s="111"/>
    </row>
    <row r="393" spans="1:16" s="127" customFormat="1" ht="11.25" customHeight="1" x14ac:dyDescent="0.2">
      <c r="A393" s="254"/>
      <c r="B393" s="258"/>
      <c r="C393" s="259"/>
      <c r="D393" s="44"/>
      <c r="E393" s="111"/>
      <c r="F393" s="111"/>
      <c r="G393" s="111"/>
      <c r="H393" s="111"/>
      <c r="I393" s="111"/>
      <c r="J393" s="111"/>
      <c r="K393" s="111"/>
      <c r="L393" s="111"/>
      <c r="M393" s="111"/>
      <c r="N393" s="111"/>
      <c r="O393" s="111"/>
      <c r="P393" s="111"/>
    </row>
    <row r="394" spans="1:16" s="127" customFormat="1" ht="11.25" customHeight="1" x14ac:dyDescent="0.2">
      <c r="A394" s="254"/>
      <c r="B394" s="258"/>
      <c r="C394" s="259"/>
      <c r="D394" s="44"/>
      <c r="E394" s="111"/>
      <c r="F394" s="111"/>
      <c r="G394" s="111"/>
      <c r="H394" s="111"/>
      <c r="I394" s="111"/>
      <c r="J394" s="111"/>
      <c r="K394" s="111"/>
      <c r="L394" s="111"/>
      <c r="M394" s="111"/>
      <c r="N394" s="111"/>
      <c r="O394" s="111"/>
      <c r="P394" s="111"/>
    </row>
    <row r="395" spans="1:16" s="127" customFormat="1" ht="11.25" customHeight="1" x14ac:dyDescent="0.2">
      <c r="A395" s="254"/>
      <c r="B395" s="258"/>
      <c r="C395" s="259"/>
      <c r="D395" s="44"/>
      <c r="E395" s="111"/>
      <c r="F395" s="111"/>
      <c r="G395" s="111"/>
      <c r="H395" s="111"/>
      <c r="I395" s="111"/>
      <c r="J395" s="111"/>
      <c r="K395" s="111"/>
      <c r="L395" s="111"/>
      <c r="M395" s="111"/>
      <c r="N395" s="111"/>
      <c r="O395" s="111"/>
      <c r="P395" s="111"/>
    </row>
    <row r="396" spans="1:16" s="127" customFormat="1" ht="11.25" customHeight="1" x14ac:dyDescent="0.2">
      <c r="A396" s="254"/>
      <c r="B396" s="258"/>
      <c r="C396" s="259"/>
      <c r="D396" s="44"/>
      <c r="E396" s="111"/>
      <c r="F396" s="111"/>
      <c r="G396" s="111"/>
      <c r="H396" s="111"/>
      <c r="I396" s="111"/>
      <c r="J396" s="111"/>
      <c r="K396" s="111"/>
      <c r="L396" s="111"/>
      <c r="M396" s="111"/>
      <c r="N396" s="111"/>
      <c r="O396" s="111"/>
      <c r="P396" s="111"/>
    </row>
    <row r="397" spans="1:16" s="127" customFormat="1" ht="11.25" customHeight="1" x14ac:dyDescent="0.2">
      <c r="A397" s="254"/>
      <c r="B397" s="258"/>
      <c r="C397" s="259"/>
      <c r="D397" s="44"/>
      <c r="E397" s="111"/>
      <c r="F397" s="111"/>
      <c r="G397" s="111"/>
      <c r="H397" s="111"/>
      <c r="I397" s="111"/>
      <c r="J397" s="111"/>
      <c r="K397" s="111"/>
      <c r="L397" s="111"/>
      <c r="M397" s="111"/>
      <c r="N397" s="111"/>
      <c r="O397" s="111"/>
      <c r="P397" s="111"/>
    </row>
    <row r="398" spans="1:16" s="127" customFormat="1" ht="11.25" customHeight="1" x14ac:dyDescent="0.2">
      <c r="A398" s="254"/>
      <c r="B398" s="258"/>
      <c r="C398" s="259"/>
      <c r="D398" s="44"/>
      <c r="E398" s="111"/>
      <c r="F398" s="111"/>
      <c r="G398" s="111"/>
      <c r="H398" s="111"/>
      <c r="I398" s="111"/>
      <c r="J398" s="111"/>
      <c r="K398" s="111"/>
      <c r="L398" s="111"/>
      <c r="M398" s="111"/>
      <c r="N398" s="111"/>
      <c r="O398" s="111"/>
      <c r="P398" s="111"/>
    </row>
    <row r="399" spans="1:16" s="127" customFormat="1" ht="11.25" customHeight="1" x14ac:dyDescent="0.2">
      <c r="A399" s="254"/>
      <c r="B399" s="258"/>
      <c r="C399" s="259"/>
      <c r="D399" s="44"/>
      <c r="E399" s="111"/>
      <c r="F399" s="111"/>
      <c r="G399" s="111"/>
      <c r="H399" s="111"/>
      <c r="I399" s="111"/>
      <c r="J399" s="111"/>
      <c r="K399" s="111"/>
      <c r="L399" s="111"/>
      <c r="M399" s="111"/>
      <c r="N399" s="111"/>
      <c r="O399" s="111"/>
      <c r="P399" s="111"/>
    </row>
    <row r="400" spans="1:16" s="127" customFormat="1" ht="11.25" customHeight="1" x14ac:dyDescent="0.2">
      <c r="A400" s="254"/>
      <c r="B400" s="258"/>
      <c r="C400" s="259"/>
      <c r="D400" s="44"/>
      <c r="E400" s="111"/>
      <c r="F400" s="111"/>
      <c r="G400" s="111"/>
      <c r="H400" s="111"/>
      <c r="I400" s="111"/>
      <c r="J400" s="111"/>
      <c r="K400" s="111"/>
      <c r="L400" s="111"/>
      <c r="M400" s="111"/>
      <c r="N400" s="111"/>
      <c r="O400" s="111"/>
      <c r="P400" s="111"/>
    </row>
    <row r="401" spans="1:16" s="127" customFormat="1" ht="11.25" customHeight="1" x14ac:dyDescent="0.2">
      <c r="A401" s="254"/>
      <c r="B401" s="258"/>
      <c r="C401" s="259"/>
      <c r="D401" s="44"/>
      <c r="E401" s="111"/>
      <c r="F401" s="111"/>
      <c r="G401" s="111"/>
      <c r="H401" s="111"/>
      <c r="I401" s="111"/>
      <c r="J401" s="111"/>
      <c r="K401" s="111"/>
      <c r="L401" s="111"/>
      <c r="M401" s="111"/>
      <c r="N401" s="111"/>
      <c r="O401" s="111"/>
      <c r="P401" s="111"/>
    </row>
    <row r="402" spans="1:16" s="127" customFormat="1" ht="11.25" customHeight="1" x14ac:dyDescent="0.2">
      <c r="A402" s="254"/>
      <c r="B402" s="258"/>
      <c r="C402" s="259"/>
      <c r="D402" s="44"/>
      <c r="E402" s="111"/>
      <c r="F402" s="111"/>
      <c r="G402" s="111"/>
      <c r="H402" s="111"/>
      <c r="I402" s="111"/>
      <c r="J402" s="111"/>
      <c r="K402" s="111"/>
      <c r="L402" s="111"/>
      <c r="M402" s="111"/>
      <c r="N402" s="111"/>
      <c r="O402" s="111"/>
      <c r="P402" s="111"/>
    </row>
    <row r="403" spans="1:16" s="127" customFormat="1" ht="11.25" customHeight="1" x14ac:dyDescent="0.2">
      <c r="A403" s="254"/>
      <c r="B403" s="258"/>
      <c r="C403" s="259"/>
      <c r="D403" s="44"/>
      <c r="E403" s="111"/>
      <c r="F403" s="111"/>
      <c r="G403" s="111"/>
      <c r="H403" s="111"/>
      <c r="I403" s="111"/>
      <c r="J403" s="111"/>
      <c r="K403" s="111"/>
      <c r="L403" s="111"/>
      <c r="M403" s="111"/>
      <c r="N403" s="111"/>
      <c r="O403" s="111"/>
      <c r="P403" s="111"/>
    </row>
    <row r="404" spans="1:16" s="127" customFormat="1" ht="11.25" customHeight="1" x14ac:dyDescent="0.2">
      <c r="A404" s="254"/>
      <c r="B404" s="258"/>
      <c r="C404" s="259"/>
      <c r="D404" s="44"/>
      <c r="E404" s="111"/>
      <c r="F404" s="111"/>
      <c r="G404" s="111"/>
      <c r="H404" s="111"/>
      <c r="I404" s="111"/>
      <c r="J404" s="111"/>
      <c r="K404" s="111"/>
      <c r="L404" s="111"/>
      <c r="M404" s="111"/>
      <c r="N404" s="111"/>
      <c r="O404" s="111"/>
      <c r="P404" s="111"/>
    </row>
    <row r="405" spans="1:16" s="127" customFormat="1" ht="11.25" customHeight="1" x14ac:dyDescent="0.2">
      <c r="A405" s="254"/>
      <c r="B405" s="258"/>
      <c r="C405" s="259"/>
      <c r="D405" s="44"/>
      <c r="E405" s="111"/>
      <c r="F405" s="111"/>
      <c r="G405" s="111"/>
      <c r="H405" s="111"/>
      <c r="I405" s="111"/>
      <c r="J405" s="111"/>
      <c r="K405" s="111"/>
      <c r="L405" s="111"/>
      <c r="M405" s="111"/>
      <c r="N405" s="111"/>
      <c r="O405" s="111"/>
      <c r="P405" s="111"/>
    </row>
    <row r="406" spans="1:16" s="127" customFormat="1" ht="11.25" customHeight="1" x14ac:dyDescent="0.2">
      <c r="A406" s="254"/>
      <c r="B406" s="258"/>
      <c r="C406" s="259"/>
      <c r="D406" s="44"/>
      <c r="E406" s="111"/>
      <c r="F406" s="111"/>
      <c r="G406" s="111"/>
      <c r="H406" s="111"/>
      <c r="I406" s="111"/>
      <c r="J406" s="111"/>
      <c r="K406" s="111"/>
      <c r="L406" s="111"/>
      <c r="M406" s="111"/>
      <c r="N406" s="111"/>
      <c r="O406" s="111"/>
      <c r="P406" s="111"/>
    </row>
    <row r="407" spans="1:16" s="127" customFormat="1" ht="11.25" customHeight="1" x14ac:dyDescent="0.2">
      <c r="A407" s="254"/>
      <c r="B407" s="258"/>
      <c r="C407" s="259"/>
      <c r="D407" s="44"/>
      <c r="E407" s="111"/>
      <c r="F407" s="111"/>
      <c r="G407" s="111"/>
      <c r="H407" s="111"/>
      <c r="I407" s="111"/>
      <c r="J407" s="111"/>
      <c r="K407" s="111"/>
      <c r="L407" s="111"/>
      <c r="M407" s="111"/>
      <c r="N407" s="111"/>
      <c r="O407" s="111"/>
      <c r="P407" s="111"/>
    </row>
    <row r="408" spans="1:16" s="127" customFormat="1" ht="11.25" customHeight="1" x14ac:dyDescent="0.2">
      <c r="A408" s="254"/>
      <c r="B408" s="258"/>
      <c r="C408" s="259"/>
      <c r="D408" s="44"/>
      <c r="E408" s="111"/>
      <c r="F408" s="111"/>
      <c r="G408" s="111"/>
      <c r="H408" s="111"/>
      <c r="I408" s="111"/>
      <c r="J408" s="111"/>
      <c r="K408" s="111"/>
      <c r="L408" s="111"/>
      <c r="M408" s="111"/>
      <c r="N408" s="111"/>
      <c r="O408" s="111"/>
      <c r="P408" s="111"/>
    </row>
    <row r="409" spans="1:16" s="127" customFormat="1" ht="11.25" customHeight="1" x14ac:dyDescent="0.2">
      <c r="A409" s="254"/>
      <c r="B409" s="258"/>
      <c r="C409" s="259"/>
      <c r="D409" s="44"/>
      <c r="E409" s="111"/>
      <c r="F409" s="111"/>
      <c r="G409" s="111"/>
      <c r="H409" s="111"/>
      <c r="I409" s="111"/>
      <c r="J409" s="111"/>
      <c r="K409" s="111"/>
      <c r="L409" s="111"/>
      <c r="M409" s="111"/>
      <c r="N409" s="111"/>
      <c r="O409" s="111"/>
      <c r="P409" s="111"/>
    </row>
    <row r="410" spans="1:16" s="127" customFormat="1" ht="11.25" customHeight="1" x14ac:dyDescent="0.2">
      <c r="A410" s="254"/>
      <c r="B410" s="258"/>
      <c r="C410" s="259"/>
      <c r="D410" s="44"/>
      <c r="E410" s="111"/>
      <c r="F410" s="111"/>
      <c r="G410" s="111"/>
      <c r="H410" s="111"/>
      <c r="I410" s="111"/>
      <c r="J410" s="111"/>
      <c r="K410" s="111"/>
      <c r="L410" s="111"/>
      <c r="M410" s="111"/>
      <c r="N410" s="111"/>
      <c r="O410" s="111"/>
      <c r="P410" s="111"/>
    </row>
    <row r="411" spans="1:16" s="127" customFormat="1" ht="11.25" customHeight="1" x14ac:dyDescent="0.2">
      <c r="A411" s="254"/>
      <c r="B411" s="258"/>
      <c r="C411" s="259"/>
      <c r="D411" s="44"/>
      <c r="E411" s="111"/>
      <c r="F411" s="111"/>
      <c r="G411" s="111"/>
      <c r="H411" s="111"/>
      <c r="I411" s="111"/>
      <c r="J411" s="111"/>
      <c r="K411" s="111"/>
      <c r="L411" s="111"/>
      <c r="M411" s="111"/>
      <c r="N411" s="111"/>
      <c r="O411" s="111"/>
      <c r="P411" s="111"/>
    </row>
    <row r="412" spans="1:16" s="127" customFormat="1" ht="11.25" customHeight="1" x14ac:dyDescent="0.2">
      <c r="A412" s="254"/>
      <c r="B412" s="258"/>
      <c r="C412" s="259"/>
      <c r="D412" s="44"/>
      <c r="E412" s="111"/>
      <c r="F412" s="111"/>
      <c r="G412" s="111"/>
      <c r="H412" s="111"/>
      <c r="I412" s="111"/>
      <c r="J412" s="111"/>
      <c r="K412" s="111"/>
      <c r="L412" s="111"/>
      <c r="M412" s="111"/>
      <c r="N412" s="111"/>
      <c r="O412" s="111"/>
      <c r="P412" s="111"/>
    </row>
    <row r="413" spans="1:16" s="127" customFormat="1" ht="11.25" customHeight="1" x14ac:dyDescent="0.2">
      <c r="A413" s="254"/>
      <c r="B413" s="258"/>
      <c r="C413" s="259"/>
      <c r="D413" s="44"/>
      <c r="E413" s="111"/>
      <c r="F413" s="111"/>
      <c r="G413" s="111"/>
      <c r="H413" s="111"/>
      <c r="I413" s="111"/>
      <c r="J413" s="111"/>
      <c r="K413" s="111"/>
      <c r="L413" s="111"/>
      <c r="M413" s="111"/>
      <c r="N413" s="111"/>
      <c r="O413" s="111"/>
      <c r="P413" s="111"/>
    </row>
    <row r="414" spans="1:16" s="127" customFormat="1" ht="11.25" customHeight="1" x14ac:dyDescent="0.2">
      <c r="A414" s="254"/>
      <c r="B414" s="258"/>
      <c r="C414" s="259"/>
      <c r="D414" s="44"/>
      <c r="E414" s="111"/>
      <c r="F414" s="111"/>
      <c r="G414" s="111"/>
      <c r="H414" s="111"/>
      <c r="I414" s="111"/>
      <c r="J414" s="111"/>
      <c r="K414" s="111"/>
      <c r="L414" s="111"/>
      <c r="M414" s="111"/>
      <c r="N414" s="111"/>
      <c r="O414" s="111"/>
      <c r="P414" s="111"/>
    </row>
    <row r="415" spans="1:16" s="127" customFormat="1" ht="11.25" customHeight="1" x14ac:dyDescent="0.2">
      <c r="A415" s="254"/>
      <c r="B415" s="258"/>
      <c r="C415" s="259"/>
      <c r="D415" s="44"/>
      <c r="E415" s="111"/>
      <c r="F415" s="111"/>
      <c r="G415" s="111"/>
      <c r="H415" s="111"/>
      <c r="I415" s="111"/>
      <c r="J415" s="111"/>
      <c r="K415" s="111"/>
      <c r="L415" s="111"/>
      <c r="M415" s="111"/>
      <c r="N415" s="111"/>
      <c r="O415" s="111"/>
      <c r="P415" s="111"/>
    </row>
    <row r="416" spans="1:16" s="127" customFormat="1" ht="11.25" customHeight="1" x14ac:dyDescent="0.2">
      <c r="A416" s="254"/>
      <c r="B416" s="258"/>
      <c r="C416" s="259"/>
      <c r="D416" s="44"/>
      <c r="E416" s="111"/>
      <c r="F416" s="111"/>
      <c r="G416" s="111"/>
      <c r="H416" s="111"/>
      <c r="I416" s="111"/>
      <c r="J416" s="111"/>
      <c r="K416" s="111"/>
      <c r="L416" s="111"/>
      <c r="M416" s="111"/>
      <c r="N416" s="111"/>
      <c r="O416" s="111"/>
      <c r="P416" s="111"/>
    </row>
    <row r="417" spans="1:16" s="127" customFormat="1" ht="11.25" customHeight="1" x14ac:dyDescent="0.2">
      <c r="A417" s="254"/>
      <c r="B417" s="258"/>
      <c r="C417" s="259"/>
      <c r="D417" s="44"/>
      <c r="E417" s="111"/>
      <c r="F417" s="111"/>
      <c r="G417" s="111"/>
      <c r="H417" s="111"/>
      <c r="I417" s="111"/>
      <c r="J417" s="111"/>
      <c r="K417" s="111"/>
      <c r="L417" s="111"/>
      <c r="M417" s="111"/>
      <c r="N417" s="111"/>
      <c r="O417" s="111"/>
      <c r="P417" s="111"/>
    </row>
    <row r="418" spans="1:16" s="127" customFormat="1" ht="11.25" customHeight="1" x14ac:dyDescent="0.2">
      <c r="A418" s="254"/>
      <c r="B418" s="258"/>
      <c r="C418" s="259"/>
      <c r="D418" s="44"/>
      <c r="E418" s="111"/>
      <c r="F418" s="111"/>
      <c r="G418" s="111"/>
      <c r="H418" s="111"/>
      <c r="I418" s="111"/>
      <c r="J418" s="111"/>
      <c r="K418" s="111"/>
      <c r="L418" s="111"/>
      <c r="M418" s="111"/>
      <c r="N418" s="111"/>
      <c r="O418" s="111"/>
      <c r="P418" s="111"/>
    </row>
    <row r="419" spans="1:16" s="127" customFormat="1" ht="11.25" customHeight="1" x14ac:dyDescent="0.2">
      <c r="A419" s="254"/>
      <c r="B419" s="258"/>
      <c r="C419" s="259"/>
      <c r="D419" s="44"/>
      <c r="E419" s="111"/>
      <c r="F419" s="111"/>
      <c r="G419" s="111"/>
      <c r="H419" s="111"/>
      <c r="I419" s="111"/>
      <c r="J419" s="111"/>
      <c r="K419" s="111"/>
      <c r="L419" s="111"/>
      <c r="M419" s="111"/>
      <c r="N419" s="111"/>
      <c r="O419" s="111"/>
      <c r="P419" s="111"/>
    </row>
    <row r="420" spans="1:16" s="127" customFormat="1" ht="11.25" customHeight="1" x14ac:dyDescent="0.2">
      <c r="A420" s="254"/>
      <c r="B420" s="258"/>
      <c r="C420" s="259"/>
      <c r="D420" s="44"/>
      <c r="E420" s="111"/>
      <c r="F420" s="111"/>
      <c r="G420" s="111"/>
      <c r="H420" s="111"/>
      <c r="I420" s="111"/>
      <c r="J420" s="111"/>
      <c r="K420" s="111"/>
      <c r="L420" s="111"/>
      <c r="M420" s="111"/>
      <c r="N420" s="111"/>
      <c r="O420" s="111"/>
      <c r="P420" s="111"/>
    </row>
    <row r="421" spans="1:16" s="127" customFormat="1" ht="11.25" customHeight="1" x14ac:dyDescent="0.2">
      <c r="A421" s="254"/>
      <c r="B421" s="258"/>
      <c r="C421" s="259"/>
      <c r="D421" s="44"/>
      <c r="E421" s="111"/>
      <c r="F421" s="111"/>
      <c r="G421" s="111"/>
      <c r="H421" s="111"/>
      <c r="I421" s="111"/>
      <c r="J421" s="111"/>
      <c r="K421" s="111"/>
      <c r="L421" s="111"/>
      <c r="M421" s="111"/>
      <c r="N421" s="111"/>
      <c r="O421" s="111"/>
      <c r="P421" s="111"/>
    </row>
    <row r="422" spans="1:16" s="127" customFormat="1" ht="11.25" customHeight="1" x14ac:dyDescent="0.2">
      <c r="A422" s="254"/>
      <c r="B422" s="258"/>
      <c r="C422" s="259"/>
      <c r="D422" s="44"/>
      <c r="E422" s="111"/>
      <c r="F422" s="111"/>
      <c r="G422" s="111"/>
      <c r="H422" s="111"/>
      <c r="I422" s="111"/>
      <c r="J422" s="111"/>
      <c r="K422" s="111"/>
      <c r="L422" s="111"/>
      <c r="M422" s="111"/>
      <c r="N422" s="111"/>
      <c r="O422" s="111"/>
      <c r="P422" s="111"/>
    </row>
    <row r="423" spans="1:16" s="127" customFormat="1" ht="11.25" customHeight="1" x14ac:dyDescent="0.2">
      <c r="A423" s="254"/>
      <c r="B423" s="258"/>
      <c r="C423" s="259"/>
      <c r="D423" s="44"/>
      <c r="E423" s="111"/>
      <c r="F423" s="111"/>
      <c r="G423" s="111"/>
      <c r="H423" s="111"/>
      <c r="I423" s="111"/>
      <c r="J423" s="111"/>
      <c r="K423" s="111"/>
      <c r="L423" s="111"/>
      <c r="M423" s="111"/>
      <c r="N423" s="111"/>
      <c r="O423" s="111"/>
      <c r="P423" s="111"/>
    </row>
    <row r="424" spans="1:16" s="127" customFormat="1" ht="11.25" customHeight="1" x14ac:dyDescent="0.2">
      <c r="A424" s="254"/>
      <c r="B424" s="258"/>
      <c r="C424" s="259"/>
      <c r="D424" s="44"/>
      <c r="E424" s="111"/>
      <c r="F424" s="111"/>
      <c r="G424" s="111"/>
      <c r="H424" s="111"/>
      <c r="I424" s="111"/>
      <c r="J424" s="111"/>
      <c r="K424" s="111"/>
      <c r="L424" s="111"/>
      <c r="M424" s="111"/>
      <c r="N424" s="111"/>
      <c r="O424" s="111"/>
      <c r="P424" s="111"/>
    </row>
    <row r="425" spans="1:16" s="127" customFormat="1" ht="11.25" customHeight="1" x14ac:dyDescent="0.2">
      <c r="A425" s="254"/>
      <c r="B425" s="258"/>
      <c r="C425" s="259"/>
      <c r="D425" s="44"/>
      <c r="E425" s="111"/>
      <c r="F425" s="111"/>
      <c r="G425" s="111"/>
      <c r="H425" s="111"/>
      <c r="I425" s="111"/>
      <c r="J425" s="111"/>
      <c r="K425" s="111"/>
      <c r="L425" s="111"/>
      <c r="M425" s="111"/>
      <c r="N425" s="111"/>
      <c r="O425" s="111"/>
      <c r="P425" s="111"/>
    </row>
    <row r="426" spans="1:16" s="127" customFormat="1" ht="11.25" customHeight="1" x14ac:dyDescent="0.2">
      <c r="A426" s="254"/>
      <c r="B426" s="258"/>
      <c r="C426" s="259"/>
      <c r="D426" s="44"/>
      <c r="E426" s="111"/>
      <c r="F426" s="111"/>
      <c r="G426" s="111"/>
      <c r="H426" s="111"/>
      <c r="I426" s="111"/>
      <c r="J426" s="111"/>
      <c r="K426" s="111"/>
      <c r="L426" s="111"/>
      <c r="M426" s="111"/>
      <c r="N426" s="111"/>
      <c r="O426" s="111"/>
      <c r="P426" s="111"/>
    </row>
    <row r="427" spans="1:16" s="127" customFormat="1" ht="11.25" customHeight="1" x14ac:dyDescent="0.2">
      <c r="A427" s="254"/>
      <c r="B427" s="258"/>
      <c r="C427" s="259"/>
      <c r="D427" s="44"/>
      <c r="E427" s="111"/>
      <c r="F427" s="111"/>
      <c r="G427" s="111"/>
      <c r="H427" s="111"/>
      <c r="I427" s="111"/>
      <c r="J427" s="111"/>
      <c r="K427" s="111"/>
      <c r="L427" s="111"/>
      <c r="M427" s="111"/>
      <c r="N427" s="111"/>
      <c r="O427" s="111"/>
      <c r="P427" s="111"/>
    </row>
    <row r="428" spans="1:16" s="127" customFormat="1" ht="11.25" customHeight="1" x14ac:dyDescent="0.2">
      <c r="A428" s="254"/>
      <c r="B428" s="258"/>
      <c r="C428" s="259"/>
      <c r="D428" s="44"/>
      <c r="E428" s="111"/>
      <c r="F428" s="111"/>
      <c r="G428" s="111"/>
      <c r="H428" s="111"/>
      <c r="I428" s="111"/>
      <c r="J428" s="111"/>
      <c r="K428" s="111"/>
      <c r="L428" s="111"/>
      <c r="M428" s="111"/>
      <c r="N428" s="111"/>
      <c r="O428" s="111"/>
      <c r="P428" s="111"/>
    </row>
    <row r="429" spans="1:16" s="127" customFormat="1" ht="11.25" customHeight="1" x14ac:dyDescent="0.2">
      <c r="A429" s="254"/>
      <c r="B429" s="258"/>
      <c r="C429" s="259"/>
      <c r="D429" s="44"/>
      <c r="E429" s="111"/>
      <c r="F429" s="111"/>
      <c r="G429" s="111"/>
      <c r="H429" s="111"/>
      <c r="I429" s="111"/>
      <c r="J429" s="111"/>
      <c r="K429" s="111"/>
      <c r="L429" s="111"/>
      <c r="M429" s="111"/>
      <c r="N429" s="111"/>
      <c r="O429" s="111"/>
      <c r="P429" s="111"/>
    </row>
    <row r="430" spans="1:16" s="127" customFormat="1" ht="11.25" customHeight="1" x14ac:dyDescent="0.2">
      <c r="A430" s="254"/>
      <c r="B430" s="258"/>
      <c r="C430" s="259"/>
      <c r="D430" s="44"/>
      <c r="E430" s="111"/>
      <c r="F430" s="111"/>
      <c r="G430" s="111"/>
      <c r="H430" s="111"/>
      <c r="I430" s="111"/>
      <c r="J430" s="111"/>
      <c r="K430" s="111"/>
      <c r="L430" s="111"/>
      <c r="M430" s="111"/>
      <c r="N430" s="111"/>
      <c r="O430" s="111"/>
      <c r="P430" s="111"/>
    </row>
    <row r="431" spans="1:16" s="127" customFormat="1" ht="11.25" customHeight="1" x14ac:dyDescent="0.2">
      <c r="A431" s="254"/>
      <c r="B431" s="258"/>
      <c r="C431" s="259"/>
      <c r="D431" s="44"/>
      <c r="E431" s="111"/>
      <c r="F431" s="111"/>
      <c r="G431" s="111"/>
      <c r="H431" s="111"/>
      <c r="I431" s="111"/>
      <c r="J431" s="111"/>
      <c r="K431" s="111"/>
      <c r="L431" s="111"/>
      <c r="M431" s="111"/>
      <c r="N431" s="111"/>
      <c r="O431" s="111"/>
      <c r="P431" s="111"/>
    </row>
    <row r="432" spans="1:16" s="127" customFormat="1" ht="11.25" customHeight="1" x14ac:dyDescent="0.2">
      <c r="A432" s="254"/>
      <c r="B432" s="258"/>
      <c r="C432" s="259"/>
      <c r="D432" s="44"/>
      <c r="E432" s="111"/>
      <c r="F432" s="111"/>
      <c r="G432" s="111"/>
      <c r="H432" s="111"/>
      <c r="I432" s="111"/>
      <c r="J432" s="111"/>
      <c r="K432" s="111"/>
      <c r="L432" s="111"/>
      <c r="M432" s="111"/>
      <c r="N432" s="111"/>
      <c r="O432" s="111"/>
      <c r="P432" s="111"/>
    </row>
    <row r="433" spans="1:16" s="127" customFormat="1" ht="11.25" customHeight="1" x14ac:dyDescent="0.2">
      <c r="A433" s="254"/>
      <c r="B433" s="258"/>
      <c r="C433" s="259"/>
      <c r="D433" s="44"/>
      <c r="E433" s="111"/>
      <c r="F433" s="111"/>
      <c r="G433" s="111"/>
      <c r="H433" s="111"/>
      <c r="I433" s="111"/>
      <c r="J433" s="111"/>
      <c r="K433" s="111"/>
      <c r="L433" s="111"/>
      <c r="M433" s="111"/>
      <c r="N433" s="111"/>
      <c r="O433" s="111"/>
      <c r="P433" s="111"/>
    </row>
    <row r="434" spans="1:16" s="127" customFormat="1" ht="11.25" customHeight="1" x14ac:dyDescent="0.2">
      <c r="A434" s="254"/>
      <c r="B434" s="258"/>
      <c r="C434" s="259"/>
      <c r="D434" s="44"/>
      <c r="E434" s="111"/>
      <c r="F434" s="111"/>
      <c r="G434" s="111"/>
      <c r="H434" s="111"/>
      <c r="I434" s="111"/>
      <c r="J434" s="111"/>
      <c r="K434" s="111"/>
      <c r="L434" s="111"/>
      <c r="M434" s="111"/>
      <c r="N434" s="111"/>
      <c r="O434" s="111"/>
      <c r="P434" s="111"/>
    </row>
    <row r="435" spans="1:16" s="127" customFormat="1" ht="11.25" customHeight="1" x14ac:dyDescent="0.2">
      <c r="A435" s="254"/>
      <c r="B435" s="258"/>
      <c r="C435" s="259"/>
      <c r="D435" s="44"/>
      <c r="E435" s="111"/>
      <c r="F435" s="111"/>
      <c r="G435" s="111"/>
      <c r="H435" s="111"/>
      <c r="I435" s="111"/>
      <c r="J435" s="111"/>
      <c r="K435" s="111"/>
      <c r="L435" s="111"/>
      <c r="M435" s="111"/>
      <c r="N435" s="111"/>
      <c r="O435" s="111"/>
      <c r="P435" s="111"/>
    </row>
    <row r="436" spans="1:16" s="127" customFormat="1" ht="11.25" customHeight="1" x14ac:dyDescent="0.2">
      <c r="A436" s="254"/>
      <c r="B436" s="258"/>
      <c r="C436" s="259"/>
      <c r="D436" s="44"/>
      <c r="E436" s="111"/>
      <c r="F436" s="111"/>
      <c r="G436" s="111"/>
      <c r="H436" s="111"/>
      <c r="I436" s="111"/>
      <c r="J436" s="111"/>
      <c r="K436" s="111"/>
      <c r="L436" s="111"/>
      <c r="M436" s="111"/>
      <c r="N436" s="111"/>
      <c r="O436" s="111"/>
      <c r="P436" s="111"/>
    </row>
    <row r="437" spans="1:16" s="127" customFormat="1" ht="11.25" customHeight="1" x14ac:dyDescent="0.2">
      <c r="A437" s="254"/>
      <c r="B437" s="258"/>
      <c r="C437" s="259"/>
      <c r="D437" s="44"/>
      <c r="E437" s="111"/>
      <c r="F437" s="111"/>
      <c r="G437" s="111"/>
      <c r="H437" s="111"/>
      <c r="I437" s="111"/>
      <c r="J437" s="111"/>
      <c r="K437" s="111"/>
      <c r="L437" s="111"/>
      <c r="M437" s="111"/>
      <c r="N437" s="111"/>
      <c r="O437" s="111"/>
      <c r="P437" s="111"/>
    </row>
    <row r="438" spans="1:16" s="127" customFormat="1" ht="11.25" customHeight="1" x14ac:dyDescent="0.2">
      <c r="A438" s="254"/>
      <c r="B438" s="258"/>
      <c r="C438" s="259"/>
      <c r="D438" s="44"/>
      <c r="E438" s="111"/>
      <c r="F438" s="111"/>
      <c r="G438" s="111"/>
      <c r="H438" s="111"/>
      <c r="I438" s="111"/>
      <c r="J438" s="111"/>
      <c r="K438" s="111"/>
      <c r="L438" s="111"/>
      <c r="M438" s="111"/>
      <c r="N438" s="111"/>
      <c r="O438" s="111"/>
      <c r="P438" s="111"/>
    </row>
    <row r="439" spans="1:16" s="127" customFormat="1" ht="11.25" customHeight="1" x14ac:dyDescent="0.2">
      <c r="A439" s="254"/>
      <c r="B439" s="258"/>
      <c r="C439" s="259"/>
      <c r="D439" s="44"/>
      <c r="E439" s="111"/>
      <c r="F439" s="111"/>
      <c r="G439" s="111"/>
      <c r="H439" s="111"/>
      <c r="I439" s="111"/>
      <c r="J439" s="111"/>
      <c r="K439" s="111"/>
      <c r="L439" s="111"/>
      <c r="M439" s="111"/>
      <c r="N439" s="111"/>
      <c r="O439" s="111"/>
      <c r="P439" s="111"/>
    </row>
    <row r="440" spans="1:16" s="127" customFormat="1" ht="11.25" customHeight="1" x14ac:dyDescent="0.2">
      <c r="A440" s="254"/>
      <c r="B440" s="258"/>
      <c r="C440" s="259"/>
      <c r="D440" s="44"/>
      <c r="E440" s="111"/>
      <c r="F440" s="111"/>
      <c r="G440" s="111"/>
      <c r="H440" s="111"/>
      <c r="I440" s="111"/>
      <c r="J440" s="111"/>
      <c r="K440" s="111"/>
      <c r="L440" s="111"/>
      <c r="M440" s="111"/>
      <c r="N440" s="111"/>
      <c r="O440" s="111"/>
      <c r="P440" s="111"/>
    </row>
    <row r="441" spans="1:16" s="127" customFormat="1" ht="11.25" customHeight="1" x14ac:dyDescent="0.2">
      <c r="A441" s="254"/>
      <c r="B441" s="258"/>
      <c r="C441" s="259"/>
      <c r="D441" s="44"/>
      <c r="E441" s="111"/>
      <c r="F441" s="111"/>
      <c r="G441" s="111"/>
      <c r="H441" s="111"/>
      <c r="I441" s="111"/>
      <c r="J441" s="111"/>
      <c r="K441" s="111"/>
      <c r="L441" s="111"/>
      <c r="M441" s="111"/>
      <c r="N441" s="111"/>
      <c r="O441" s="111"/>
      <c r="P441" s="111"/>
    </row>
    <row r="442" spans="1:16" s="127" customFormat="1" ht="11.25" customHeight="1" x14ac:dyDescent="0.2">
      <c r="A442" s="254"/>
      <c r="B442" s="258"/>
      <c r="C442" s="259"/>
      <c r="D442" s="44"/>
      <c r="E442" s="111"/>
      <c r="F442" s="111"/>
      <c r="G442" s="111"/>
      <c r="H442" s="111"/>
      <c r="I442" s="111"/>
      <c r="J442" s="111"/>
      <c r="K442" s="111"/>
      <c r="L442" s="111"/>
      <c r="M442" s="111"/>
      <c r="N442" s="111"/>
      <c r="O442" s="111"/>
      <c r="P442" s="111"/>
    </row>
    <row r="443" spans="1:16" s="127" customFormat="1" ht="11.25" customHeight="1" x14ac:dyDescent="0.2">
      <c r="A443" s="254"/>
      <c r="B443" s="258"/>
      <c r="C443" s="259"/>
      <c r="D443" s="44"/>
      <c r="E443" s="111"/>
      <c r="F443" s="111"/>
      <c r="G443" s="111"/>
      <c r="H443" s="111"/>
      <c r="I443" s="111"/>
      <c r="J443" s="111"/>
      <c r="K443" s="111"/>
      <c r="L443" s="111"/>
      <c r="M443" s="111"/>
      <c r="N443" s="111"/>
      <c r="O443" s="111"/>
      <c r="P443" s="111"/>
    </row>
    <row r="444" spans="1:16" s="127" customFormat="1" ht="11.25" customHeight="1" x14ac:dyDescent="0.2">
      <c r="A444" s="254"/>
      <c r="B444" s="258"/>
      <c r="C444" s="259"/>
      <c r="D444" s="44"/>
      <c r="E444" s="111"/>
      <c r="F444" s="111"/>
      <c r="G444" s="111"/>
      <c r="H444" s="111"/>
      <c r="I444" s="111"/>
      <c r="J444" s="111"/>
      <c r="K444" s="111"/>
      <c r="L444" s="111"/>
      <c r="M444" s="111"/>
      <c r="N444" s="111"/>
      <c r="O444" s="111"/>
      <c r="P444" s="111"/>
    </row>
    <row r="445" spans="1:16" s="127" customFormat="1" ht="11.25" customHeight="1" x14ac:dyDescent="0.2">
      <c r="A445" s="254"/>
      <c r="B445" s="258"/>
      <c r="C445" s="259"/>
      <c r="D445" s="44"/>
      <c r="E445" s="111"/>
      <c r="F445" s="111"/>
      <c r="G445" s="111"/>
      <c r="H445" s="111"/>
      <c r="I445" s="111"/>
      <c r="J445" s="111"/>
      <c r="K445" s="111"/>
      <c r="L445" s="111"/>
      <c r="M445" s="111"/>
      <c r="N445" s="111"/>
      <c r="O445" s="111"/>
      <c r="P445" s="111"/>
    </row>
    <row r="446" spans="1:16" s="127" customFormat="1" ht="11.25" customHeight="1" x14ac:dyDescent="0.2">
      <c r="A446" s="254"/>
      <c r="B446" s="258"/>
      <c r="C446" s="259"/>
      <c r="D446" s="44"/>
      <c r="E446" s="111"/>
      <c r="F446" s="111"/>
      <c r="G446" s="111"/>
      <c r="H446" s="111"/>
      <c r="I446" s="111"/>
      <c r="J446" s="111"/>
      <c r="K446" s="111"/>
      <c r="L446" s="111"/>
      <c r="M446" s="111"/>
      <c r="N446" s="111"/>
      <c r="O446" s="111"/>
      <c r="P446" s="111"/>
    </row>
    <row r="447" spans="1:16" s="127" customFormat="1" ht="11.25" customHeight="1" x14ac:dyDescent="0.2">
      <c r="A447" s="254"/>
      <c r="B447" s="258"/>
      <c r="C447" s="259"/>
      <c r="D447" s="44"/>
      <c r="E447" s="111"/>
      <c r="F447" s="111"/>
      <c r="G447" s="111"/>
      <c r="H447" s="111"/>
      <c r="I447" s="111"/>
      <c r="J447" s="111"/>
      <c r="K447" s="111"/>
      <c r="L447" s="111"/>
      <c r="M447" s="111"/>
      <c r="N447" s="111"/>
      <c r="O447" s="111"/>
      <c r="P447" s="111"/>
    </row>
    <row r="448" spans="1:16" s="127" customFormat="1" ht="11.25" customHeight="1" x14ac:dyDescent="0.2">
      <c r="A448" s="254"/>
      <c r="B448" s="258"/>
      <c r="C448" s="259"/>
      <c r="D448" s="44"/>
      <c r="E448" s="111"/>
      <c r="F448" s="111"/>
      <c r="G448" s="111"/>
      <c r="H448" s="111"/>
      <c r="I448" s="111"/>
      <c r="J448" s="111"/>
      <c r="K448" s="111"/>
      <c r="L448" s="111"/>
      <c r="M448" s="111"/>
      <c r="N448" s="111"/>
      <c r="O448" s="111"/>
      <c r="P448" s="111"/>
    </row>
    <row r="449" spans="1:16" s="127" customFormat="1" ht="11.25" customHeight="1" x14ac:dyDescent="0.2">
      <c r="A449" s="254"/>
      <c r="B449" s="258"/>
      <c r="C449" s="259"/>
      <c r="D449" s="44"/>
      <c r="E449" s="111"/>
      <c r="F449" s="111"/>
      <c r="G449" s="111"/>
      <c r="H449" s="111"/>
      <c r="I449" s="111"/>
      <c r="J449" s="111"/>
      <c r="K449" s="111"/>
      <c r="L449" s="111"/>
      <c r="M449" s="111"/>
      <c r="N449" s="111"/>
      <c r="O449" s="111"/>
      <c r="P449" s="111"/>
    </row>
    <row r="450" spans="1:16" s="127" customFormat="1" ht="11.25" customHeight="1" x14ac:dyDescent="0.2">
      <c r="A450" s="254"/>
      <c r="B450" s="258"/>
      <c r="C450" s="259"/>
      <c r="D450" s="44"/>
      <c r="E450" s="111"/>
      <c r="F450" s="111"/>
      <c r="G450" s="111"/>
      <c r="H450" s="111"/>
      <c r="I450" s="111"/>
      <c r="J450" s="111"/>
      <c r="K450" s="111"/>
      <c r="L450" s="111"/>
      <c r="M450" s="111"/>
      <c r="N450" s="111"/>
      <c r="O450" s="111"/>
      <c r="P450" s="111"/>
    </row>
    <row r="451" spans="1:16" s="127" customFormat="1" ht="11.25" customHeight="1" x14ac:dyDescent="0.2">
      <c r="A451" s="254"/>
      <c r="B451" s="258"/>
      <c r="C451" s="259"/>
      <c r="D451" s="44"/>
      <c r="E451" s="111"/>
      <c r="F451" s="111"/>
      <c r="G451" s="111"/>
      <c r="H451" s="111"/>
      <c r="I451" s="111"/>
      <c r="J451" s="111"/>
      <c r="K451" s="111"/>
      <c r="L451" s="111"/>
      <c r="M451" s="111"/>
      <c r="N451" s="111"/>
      <c r="O451" s="111"/>
      <c r="P451" s="111"/>
    </row>
    <row r="452" spans="1:16" s="127" customFormat="1" ht="11.25" customHeight="1" x14ac:dyDescent="0.2">
      <c r="A452" s="254"/>
      <c r="B452" s="258"/>
      <c r="C452" s="259"/>
      <c r="D452" s="44"/>
      <c r="E452" s="111"/>
      <c r="F452" s="111"/>
      <c r="G452" s="111"/>
      <c r="H452" s="111"/>
      <c r="I452" s="111"/>
      <c r="J452" s="111"/>
      <c r="K452" s="111"/>
      <c r="L452" s="111"/>
      <c r="M452" s="111"/>
      <c r="N452" s="111"/>
      <c r="O452" s="111"/>
      <c r="P452" s="111"/>
    </row>
    <row r="453" spans="1:16" s="127" customFormat="1" ht="11.25" customHeight="1" x14ac:dyDescent="0.2">
      <c r="A453" s="254"/>
      <c r="B453" s="258"/>
      <c r="C453" s="259"/>
      <c r="D453" s="44"/>
      <c r="E453" s="111"/>
      <c r="F453" s="111"/>
      <c r="G453" s="111"/>
      <c r="H453" s="111"/>
      <c r="I453" s="111"/>
      <c r="J453" s="111"/>
      <c r="K453" s="111"/>
      <c r="L453" s="111"/>
      <c r="M453" s="111"/>
      <c r="N453" s="111"/>
      <c r="O453" s="111"/>
      <c r="P453" s="111"/>
    </row>
    <row r="454" spans="1:16" s="127" customFormat="1" ht="11.25" customHeight="1" x14ac:dyDescent="0.2">
      <c r="A454" s="254"/>
      <c r="B454" s="258"/>
      <c r="C454" s="259"/>
      <c r="D454" s="44"/>
      <c r="E454" s="111"/>
      <c r="F454" s="111"/>
      <c r="G454" s="111"/>
      <c r="H454" s="111"/>
      <c r="I454" s="111"/>
      <c r="J454" s="111"/>
      <c r="K454" s="111"/>
      <c r="L454" s="111"/>
      <c r="M454" s="111"/>
      <c r="N454" s="111"/>
      <c r="O454" s="111"/>
      <c r="P454" s="111"/>
    </row>
    <row r="455" spans="1:16" s="127" customFormat="1" ht="11.25" customHeight="1" x14ac:dyDescent="0.2">
      <c r="A455" s="254"/>
      <c r="B455" s="258"/>
      <c r="C455" s="259"/>
      <c r="D455" s="44"/>
      <c r="E455" s="111"/>
      <c r="F455" s="111"/>
      <c r="G455" s="111"/>
      <c r="H455" s="111"/>
      <c r="I455" s="111"/>
      <c r="J455" s="111"/>
      <c r="K455" s="111"/>
      <c r="L455" s="111"/>
      <c r="M455" s="111"/>
      <c r="N455" s="111"/>
      <c r="O455" s="111"/>
      <c r="P455" s="111"/>
    </row>
    <row r="456" spans="1:16" s="127" customFormat="1" ht="11.25" customHeight="1" x14ac:dyDescent="0.2">
      <c r="A456" s="254"/>
      <c r="B456" s="258"/>
      <c r="C456" s="259"/>
      <c r="D456" s="44"/>
      <c r="E456" s="111"/>
      <c r="F456" s="111"/>
      <c r="G456" s="111"/>
      <c r="H456" s="111"/>
      <c r="I456" s="111"/>
      <c r="J456" s="111"/>
      <c r="K456" s="111"/>
      <c r="L456" s="111"/>
      <c r="M456" s="111"/>
      <c r="N456" s="111"/>
      <c r="O456" s="111"/>
      <c r="P456" s="111"/>
    </row>
    <row r="457" spans="1:16" s="127" customFormat="1" ht="11.25" customHeight="1" x14ac:dyDescent="0.2">
      <c r="A457" s="254"/>
      <c r="B457" s="258"/>
      <c r="C457" s="259"/>
      <c r="D457" s="44"/>
      <c r="E457" s="111"/>
      <c r="F457" s="111"/>
      <c r="G457" s="111"/>
      <c r="H457" s="111"/>
      <c r="I457" s="111"/>
      <c r="J457" s="111"/>
      <c r="K457" s="111"/>
      <c r="L457" s="111"/>
      <c r="M457" s="111"/>
      <c r="N457" s="111"/>
      <c r="O457" s="111"/>
      <c r="P457" s="111"/>
    </row>
    <row r="458" spans="1:16" s="127" customFormat="1" ht="11.25" customHeight="1" x14ac:dyDescent="0.2">
      <c r="A458" s="254"/>
      <c r="B458" s="258"/>
      <c r="C458" s="259"/>
      <c r="D458" s="44"/>
      <c r="E458" s="111"/>
      <c r="F458" s="111"/>
      <c r="G458" s="111"/>
      <c r="H458" s="111"/>
      <c r="I458" s="111"/>
      <c r="J458" s="111"/>
      <c r="K458" s="111"/>
      <c r="L458" s="111"/>
      <c r="M458" s="111"/>
      <c r="N458" s="111"/>
      <c r="O458" s="111"/>
      <c r="P458" s="111"/>
    </row>
    <row r="459" spans="1:16" s="127" customFormat="1" ht="11.25" customHeight="1" x14ac:dyDescent="0.2">
      <c r="A459" s="254"/>
      <c r="B459" s="258"/>
      <c r="C459" s="259"/>
      <c r="D459" s="44"/>
      <c r="E459" s="111"/>
      <c r="F459" s="111"/>
      <c r="G459" s="111"/>
      <c r="H459" s="111"/>
      <c r="I459" s="111"/>
      <c r="J459" s="111"/>
      <c r="K459" s="111"/>
      <c r="L459" s="111"/>
      <c r="M459" s="111"/>
      <c r="N459" s="111"/>
      <c r="O459" s="111"/>
      <c r="P459" s="111"/>
    </row>
    <row r="460" spans="1:16" s="127" customFormat="1" ht="11.25" customHeight="1" x14ac:dyDescent="0.2">
      <c r="A460" s="254"/>
      <c r="B460" s="258"/>
      <c r="C460" s="259"/>
      <c r="D460" s="44"/>
      <c r="E460" s="111"/>
      <c r="F460" s="111"/>
      <c r="G460" s="111"/>
      <c r="H460" s="111"/>
      <c r="I460" s="111"/>
      <c r="J460" s="111"/>
      <c r="K460" s="111"/>
      <c r="L460" s="111"/>
      <c r="M460" s="111"/>
      <c r="N460" s="111"/>
      <c r="O460" s="111"/>
      <c r="P460" s="111"/>
    </row>
    <row r="461" spans="1:16" s="127" customFormat="1" ht="11.25" customHeight="1" x14ac:dyDescent="0.2">
      <c r="A461" s="254"/>
      <c r="B461" s="258"/>
      <c r="C461" s="259"/>
      <c r="D461" s="44"/>
      <c r="E461" s="111"/>
      <c r="F461" s="111"/>
      <c r="G461" s="111"/>
      <c r="H461" s="111"/>
      <c r="I461" s="111"/>
      <c r="J461" s="111"/>
      <c r="K461" s="111"/>
      <c r="L461" s="111"/>
      <c r="M461" s="111"/>
      <c r="N461" s="111"/>
      <c r="O461" s="111"/>
      <c r="P461" s="111"/>
    </row>
    <row r="462" spans="1:16" s="127" customFormat="1" ht="11.25" customHeight="1" x14ac:dyDescent="0.2">
      <c r="A462" s="254"/>
      <c r="B462" s="258"/>
      <c r="C462" s="259"/>
      <c r="D462" s="44"/>
      <c r="E462" s="111"/>
      <c r="F462" s="111"/>
      <c r="G462" s="111"/>
      <c r="H462" s="111"/>
      <c r="I462" s="111"/>
      <c r="J462" s="111"/>
      <c r="K462" s="111"/>
      <c r="L462" s="111"/>
      <c r="M462" s="111"/>
      <c r="N462" s="111"/>
      <c r="O462" s="111"/>
      <c r="P462" s="111"/>
    </row>
    <row r="463" spans="1:16" s="127" customFormat="1" ht="11.25" customHeight="1" x14ac:dyDescent="0.2">
      <c r="A463" s="254"/>
      <c r="B463" s="258"/>
      <c r="C463" s="259"/>
      <c r="D463" s="44"/>
      <c r="E463" s="111"/>
      <c r="F463" s="111"/>
      <c r="G463" s="111"/>
      <c r="H463" s="111"/>
      <c r="I463" s="111"/>
      <c r="J463" s="111"/>
      <c r="K463" s="111"/>
      <c r="L463" s="111"/>
      <c r="M463" s="111"/>
      <c r="N463" s="111"/>
      <c r="O463" s="111"/>
      <c r="P463" s="111"/>
    </row>
    <row r="464" spans="1:16" s="127" customFormat="1" ht="11.25" customHeight="1" x14ac:dyDescent="0.2">
      <c r="A464" s="254"/>
      <c r="B464" s="258"/>
      <c r="C464" s="259"/>
      <c r="D464" s="44"/>
      <c r="E464" s="111"/>
      <c r="F464" s="111"/>
      <c r="G464" s="111"/>
      <c r="H464" s="111"/>
      <c r="I464" s="111"/>
      <c r="J464" s="111"/>
      <c r="K464" s="111"/>
      <c r="L464" s="111"/>
      <c r="M464" s="111"/>
      <c r="N464" s="111"/>
      <c r="O464" s="111"/>
      <c r="P464" s="111"/>
    </row>
    <row r="465" spans="1:16" s="127" customFormat="1" ht="11.25" customHeight="1" x14ac:dyDescent="0.2">
      <c r="A465" s="254"/>
      <c r="B465" s="258"/>
      <c r="C465" s="259"/>
      <c r="D465" s="44"/>
      <c r="E465" s="111"/>
      <c r="F465" s="111"/>
      <c r="G465" s="111"/>
      <c r="H465" s="111"/>
      <c r="I465" s="111"/>
      <c r="J465" s="111"/>
      <c r="K465" s="111"/>
      <c r="L465" s="111"/>
      <c r="M465" s="111"/>
      <c r="N465" s="111"/>
      <c r="O465" s="111"/>
      <c r="P465" s="111"/>
    </row>
    <row r="466" spans="1:16" s="127" customFormat="1" ht="11.25" customHeight="1" x14ac:dyDescent="0.2">
      <c r="A466" s="254"/>
      <c r="B466" s="258"/>
      <c r="C466" s="259"/>
      <c r="D466" s="44"/>
      <c r="E466" s="111"/>
      <c r="F466" s="111"/>
      <c r="G466" s="111"/>
      <c r="H466" s="111"/>
      <c r="I466" s="111"/>
      <c r="J466" s="111"/>
      <c r="K466" s="111"/>
      <c r="L466" s="111"/>
      <c r="M466" s="111"/>
      <c r="N466" s="111"/>
      <c r="O466" s="111"/>
      <c r="P466" s="111"/>
    </row>
    <row r="467" spans="1:16" s="127" customFormat="1" ht="11.25" customHeight="1" x14ac:dyDescent="0.2">
      <c r="A467" s="254"/>
      <c r="B467" s="258"/>
      <c r="C467" s="259"/>
      <c r="D467" s="44"/>
      <c r="E467" s="111"/>
      <c r="F467" s="111"/>
      <c r="G467" s="111"/>
      <c r="H467" s="111"/>
      <c r="I467" s="111"/>
      <c r="J467" s="111"/>
      <c r="K467" s="111"/>
      <c r="L467" s="111"/>
      <c r="M467" s="111"/>
      <c r="N467" s="111"/>
      <c r="O467" s="111"/>
      <c r="P467" s="111"/>
    </row>
    <row r="468" spans="1:16" s="127" customFormat="1" ht="11.25" customHeight="1" x14ac:dyDescent="0.2">
      <c r="A468" s="254"/>
      <c r="B468" s="258"/>
      <c r="C468" s="259"/>
      <c r="D468" s="44"/>
      <c r="E468" s="111"/>
      <c r="F468" s="111"/>
      <c r="G468" s="111"/>
      <c r="H468" s="111"/>
      <c r="I468" s="111"/>
      <c r="J468" s="111"/>
      <c r="K468" s="111"/>
      <c r="L468" s="111"/>
      <c r="M468" s="111"/>
      <c r="N468" s="111"/>
      <c r="O468" s="111"/>
      <c r="P468" s="111"/>
    </row>
    <row r="469" spans="1:16" s="127" customFormat="1" ht="11.25" customHeight="1" x14ac:dyDescent="0.2">
      <c r="A469" s="254"/>
      <c r="B469" s="258"/>
      <c r="C469" s="259"/>
      <c r="D469" s="44"/>
      <c r="E469" s="111"/>
      <c r="F469" s="111"/>
      <c r="G469" s="111"/>
      <c r="H469" s="111"/>
      <c r="I469" s="111"/>
      <c r="J469" s="111"/>
      <c r="K469" s="111"/>
      <c r="L469" s="111"/>
      <c r="M469" s="111"/>
      <c r="N469" s="111"/>
      <c r="O469" s="111"/>
      <c r="P469" s="111"/>
    </row>
    <row r="470" spans="1:16" s="127" customFormat="1" ht="11.25" customHeight="1" x14ac:dyDescent="0.2">
      <c r="A470" s="254"/>
      <c r="B470" s="258"/>
      <c r="C470" s="259"/>
      <c r="D470" s="44"/>
      <c r="E470" s="111"/>
      <c r="F470" s="111"/>
      <c r="G470" s="111"/>
      <c r="H470" s="111"/>
      <c r="I470" s="111"/>
      <c r="J470" s="111"/>
      <c r="K470" s="111"/>
      <c r="L470" s="111"/>
      <c r="M470" s="111"/>
      <c r="N470" s="111"/>
      <c r="O470" s="111"/>
      <c r="P470" s="111"/>
    </row>
    <row r="471" spans="1:16" s="127" customFormat="1" ht="11.25" customHeight="1" x14ac:dyDescent="0.2">
      <c r="A471" s="254"/>
      <c r="B471" s="258"/>
      <c r="C471" s="259"/>
      <c r="D471" s="44"/>
      <c r="E471" s="111"/>
      <c r="F471" s="111"/>
      <c r="G471" s="111"/>
      <c r="H471" s="111"/>
      <c r="I471" s="111"/>
      <c r="J471" s="111"/>
      <c r="K471" s="111"/>
      <c r="L471" s="111"/>
      <c r="M471" s="111"/>
      <c r="N471" s="111"/>
      <c r="O471" s="111"/>
      <c r="P471" s="111"/>
    </row>
    <row r="472" spans="1:16" s="127" customFormat="1" ht="11.25" customHeight="1" x14ac:dyDescent="0.2">
      <c r="A472" s="254"/>
      <c r="B472" s="258"/>
      <c r="C472" s="259"/>
      <c r="D472" s="44"/>
      <c r="E472" s="111"/>
      <c r="F472" s="111"/>
      <c r="G472" s="111"/>
      <c r="H472" s="111"/>
      <c r="I472" s="111"/>
      <c r="J472" s="111"/>
      <c r="K472" s="111"/>
      <c r="L472" s="111"/>
      <c r="M472" s="111"/>
      <c r="N472" s="111"/>
      <c r="O472" s="111"/>
      <c r="P472" s="111"/>
    </row>
    <row r="473" spans="1:16" s="127" customFormat="1" ht="11.25" customHeight="1" x14ac:dyDescent="0.2">
      <c r="A473" s="254"/>
      <c r="B473" s="258"/>
      <c r="C473" s="259"/>
      <c r="D473" s="44"/>
      <c r="E473" s="111"/>
      <c r="F473" s="111"/>
      <c r="G473" s="111"/>
      <c r="H473" s="111"/>
      <c r="I473" s="111"/>
      <c r="J473" s="111"/>
      <c r="K473" s="111"/>
      <c r="L473" s="111"/>
      <c r="M473" s="111"/>
      <c r="N473" s="111"/>
      <c r="O473" s="111"/>
      <c r="P473" s="111"/>
    </row>
    <row r="474" spans="1:16" s="127" customFormat="1" ht="11.25" customHeight="1" x14ac:dyDescent="0.2">
      <c r="A474" s="254"/>
      <c r="B474" s="258"/>
      <c r="C474" s="259"/>
      <c r="D474" s="44"/>
      <c r="E474" s="111"/>
      <c r="F474" s="111"/>
      <c r="G474" s="111"/>
      <c r="H474" s="111"/>
      <c r="I474" s="111"/>
      <c r="J474" s="111"/>
      <c r="K474" s="111"/>
      <c r="L474" s="111"/>
      <c r="M474" s="111"/>
      <c r="N474" s="111"/>
      <c r="O474" s="111"/>
      <c r="P474" s="111"/>
    </row>
    <row r="475" spans="1:16" s="127" customFormat="1" ht="11.25" customHeight="1" x14ac:dyDescent="0.2">
      <c r="A475" s="254"/>
      <c r="B475" s="258"/>
      <c r="C475" s="259"/>
      <c r="D475" s="44"/>
      <c r="E475" s="111"/>
      <c r="F475" s="111"/>
      <c r="G475" s="111"/>
      <c r="H475" s="111"/>
      <c r="I475" s="111"/>
      <c r="J475" s="111"/>
      <c r="K475" s="111"/>
      <c r="L475" s="111"/>
      <c r="M475" s="111"/>
      <c r="N475" s="111"/>
      <c r="O475" s="111"/>
      <c r="P475" s="111"/>
    </row>
    <row r="476" spans="1:16" s="127" customFormat="1" ht="11.25" customHeight="1" x14ac:dyDescent="0.2">
      <c r="A476" s="254"/>
      <c r="B476" s="258"/>
      <c r="C476" s="259"/>
      <c r="D476" s="44"/>
      <c r="E476" s="111"/>
      <c r="F476" s="111"/>
      <c r="G476" s="111"/>
      <c r="H476" s="111"/>
      <c r="I476" s="111"/>
      <c r="J476" s="111"/>
      <c r="K476" s="111"/>
      <c r="L476" s="111"/>
      <c r="M476" s="111"/>
      <c r="N476" s="111"/>
      <c r="O476" s="111"/>
      <c r="P476" s="111"/>
    </row>
    <row r="477" spans="1:16" s="127" customFormat="1" ht="11.25" customHeight="1" x14ac:dyDescent="0.2">
      <c r="A477" s="254"/>
      <c r="B477" s="258"/>
      <c r="C477" s="259"/>
      <c r="D477" s="44"/>
      <c r="E477" s="111"/>
      <c r="F477" s="111"/>
      <c r="G477" s="111"/>
      <c r="H477" s="111"/>
      <c r="I477" s="111"/>
      <c r="J477" s="111"/>
      <c r="K477" s="111"/>
      <c r="L477" s="111"/>
      <c r="M477" s="111"/>
      <c r="N477" s="111"/>
      <c r="O477" s="111"/>
      <c r="P477" s="111"/>
    </row>
    <row r="478" spans="1:16" s="127" customFormat="1" ht="11.25" customHeight="1" x14ac:dyDescent="0.2">
      <c r="A478" s="254"/>
      <c r="B478" s="258"/>
      <c r="C478" s="259"/>
      <c r="D478" s="44"/>
      <c r="E478" s="111"/>
      <c r="F478" s="111"/>
      <c r="G478" s="111"/>
      <c r="H478" s="111"/>
      <c r="I478" s="111"/>
      <c r="J478" s="111"/>
      <c r="K478" s="111"/>
      <c r="L478" s="111"/>
      <c r="M478" s="111"/>
      <c r="N478" s="111"/>
      <c r="O478" s="111"/>
      <c r="P478" s="111"/>
    </row>
    <row r="479" spans="1:16" s="127" customFormat="1" ht="11.25" customHeight="1" x14ac:dyDescent="0.2">
      <c r="A479" s="254"/>
      <c r="B479" s="258"/>
      <c r="C479" s="259"/>
      <c r="D479" s="44"/>
      <c r="E479" s="111"/>
      <c r="F479" s="111"/>
      <c r="G479" s="111"/>
      <c r="H479" s="111"/>
      <c r="I479" s="111"/>
      <c r="J479" s="111"/>
      <c r="K479" s="111"/>
      <c r="L479" s="111"/>
      <c r="M479" s="111"/>
      <c r="N479" s="111"/>
      <c r="O479" s="111"/>
      <c r="P479" s="111"/>
    </row>
    <row r="480" spans="1:16" s="127" customFormat="1" ht="11.25" customHeight="1" x14ac:dyDescent="0.2">
      <c r="A480" s="254"/>
      <c r="B480" s="258"/>
      <c r="C480" s="259"/>
      <c r="D480" s="44"/>
      <c r="E480" s="111"/>
      <c r="F480" s="111"/>
      <c r="G480" s="111"/>
      <c r="H480" s="111"/>
      <c r="I480" s="111"/>
      <c r="J480" s="111"/>
      <c r="K480" s="111"/>
      <c r="L480" s="111"/>
      <c r="M480" s="111"/>
      <c r="N480" s="111"/>
      <c r="O480" s="111"/>
      <c r="P480" s="111"/>
    </row>
    <row r="481" spans="1:16" s="127" customFormat="1" ht="11.25" customHeight="1" x14ac:dyDescent="0.2">
      <c r="A481" s="254"/>
      <c r="B481" s="258"/>
      <c r="C481" s="259"/>
      <c r="D481" s="44"/>
      <c r="E481" s="111"/>
      <c r="F481" s="111"/>
      <c r="G481" s="111"/>
      <c r="H481" s="111"/>
      <c r="I481" s="111"/>
      <c r="J481" s="111"/>
      <c r="K481" s="111"/>
      <c r="L481" s="111"/>
      <c r="M481" s="111"/>
      <c r="N481" s="111"/>
      <c r="O481" s="111"/>
      <c r="P481" s="111"/>
    </row>
    <row r="482" spans="1:16" s="127" customFormat="1" ht="11.25" customHeight="1" x14ac:dyDescent="0.2">
      <c r="A482" s="254"/>
      <c r="B482" s="258"/>
      <c r="C482" s="259"/>
      <c r="D482" s="44"/>
      <c r="E482" s="111"/>
      <c r="F482" s="111"/>
      <c r="G482" s="111"/>
      <c r="H482" s="111"/>
      <c r="I482" s="111"/>
      <c r="J482" s="111"/>
      <c r="K482" s="111"/>
      <c r="L482" s="111"/>
      <c r="M482" s="111"/>
      <c r="N482" s="111"/>
      <c r="O482" s="111"/>
      <c r="P482" s="111"/>
    </row>
    <row r="483" spans="1:16" s="127" customFormat="1" ht="11.25" customHeight="1" x14ac:dyDescent="0.2">
      <c r="A483" s="254"/>
      <c r="B483" s="258"/>
      <c r="C483" s="259"/>
      <c r="D483" s="44"/>
      <c r="E483" s="111"/>
      <c r="F483" s="111"/>
      <c r="G483" s="111"/>
      <c r="H483" s="111"/>
      <c r="I483" s="111"/>
      <c r="J483" s="111"/>
      <c r="K483" s="111"/>
      <c r="L483" s="111"/>
      <c r="M483" s="111"/>
      <c r="N483" s="111"/>
      <c r="O483" s="111"/>
      <c r="P483" s="111"/>
    </row>
    <row r="484" spans="1:16" s="127" customFormat="1" ht="11.25" customHeight="1" x14ac:dyDescent="0.2">
      <c r="A484" s="254"/>
      <c r="B484" s="258"/>
      <c r="C484" s="259"/>
      <c r="D484" s="44"/>
      <c r="E484" s="111"/>
      <c r="F484" s="111"/>
      <c r="G484" s="111"/>
      <c r="H484" s="111"/>
      <c r="I484" s="111"/>
      <c r="J484" s="111"/>
      <c r="K484" s="111"/>
      <c r="L484" s="111"/>
      <c r="M484" s="111"/>
      <c r="N484" s="111"/>
      <c r="O484" s="111"/>
      <c r="P484" s="111"/>
    </row>
    <row r="485" spans="1:16" s="127" customFormat="1" ht="11.25" customHeight="1" x14ac:dyDescent="0.2">
      <c r="A485" s="254"/>
      <c r="B485" s="258"/>
      <c r="C485" s="259"/>
      <c r="D485" s="44"/>
      <c r="E485" s="111"/>
      <c r="F485" s="111"/>
      <c r="G485" s="111"/>
      <c r="H485" s="111"/>
      <c r="I485" s="111"/>
      <c r="J485" s="111"/>
      <c r="K485" s="111"/>
      <c r="L485" s="111"/>
      <c r="M485" s="111"/>
      <c r="N485" s="111"/>
      <c r="O485" s="111"/>
      <c r="P485" s="111"/>
    </row>
    <row r="486" spans="1:16" s="127" customFormat="1" ht="11.25" customHeight="1" x14ac:dyDescent="0.2">
      <c r="A486" s="254"/>
      <c r="B486" s="258"/>
      <c r="C486" s="259"/>
      <c r="D486" s="44"/>
      <c r="E486" s="111"/>
      <c r="F486" s="111"/>
      <c r="G486" s="111"/>
      <c r="H486" s="111"/>
      <c r="I486" s="111"/>
      <c r="J486" s="111"/>
      <c r="K486" s="111"/>
      <c r="L486" s="111"/>
      <c r="M486" s="111"/>
      <c r="N486" s="111"/>
      <c r="O486" s="111"/>
      <c r="P486" s="111"/>
    </row>
    <row r="487" spans="1:16" s="127" customFormat="1" ht="11.25" customHeight="1" x14ac:dyDescent="0.2">
      <c r="A487" s="254"/>
      <c r="B487" s="258"/>
      <c r="C487" s="259"/>
      <c r="D487" s="44"/>
      <c r="E487" s="111"/>
      <c r="F487" s="111"/>
      <c r="G487" s="111"/>
      <c r="H487" s="111"/>
      <c r="I487" s="111"/>
      <c r="J487" s="111"/>
      <c r="K487" s="111"/>
      <c r="L487" s="111"/>
      <c r="M487" s="111"/>
      <c r="N487" s="111"/>
      <c r="O487" s="111"/>
      <c r="P487" s="111"/>
    </row>
    <row r="488" spans="1:16" s="127" customFormat="1" ht="11.25" customHeight="1" x14ac:dyDescent="0.2">
      <c r="A488" s="254"/>
      <c r="B488" s="258"/>
      <c r="C488" s="259"/>
      <c r="D488" s="44"/>
      <c r="E488" s="111"/>
      <c r="F488" s="111"/>
      <c r="G488" s="111"/>
      <c r="H488" s="111"/>
      <c r="I488" s="111"/>
      <c r="J488" s="111"/>
      <c r="K488" s="111"/>
      <c r="L488" s="111"/>
      <c r="M488" s="111"/>
      <c r="N488" s="111"/>
      <c r="O488" s="111"/>
      <c r="P488" s="111"/>
    </row>
    <row r="489" spans="1:16" s="127" customFormat="1" ht="11.25" customHeight="1" x14ac:dyDescent="0.2">
      <c r="A489" s="254"/>
      <c r="B489" s="258"/>
      <c r="C489" s="259"/>
      <c r="D489" s="44"/>
      <c r="E489" s="111"/>
      <c r="F489" s="111"/>
      <c r="G489" s="111"/>
      <c r="H489" s="111"/>
      <c r="I489" s="111"/>
      <c r="J489" s="111"/>
      <c r="K489" s="111"/>
      <c r="L489" s="111"/>
      <c r="M489" s="111"/>
      <c r="N489" s="111"/>
      <c r="O489" s="111"/>
      <c r="P489" s="111"/>
    </row>
    <row r="490" spans="1:16" s="127" customFormat="1" ht="11.25" customHeight="1" x14ac:dyDescent="0.2">
      <c r="A490" s="254"/>
      <c r="B490" s="258"/>
      <c r="C490" s="259"/>
      <c r="D490" s="44"/>
      <c r="E490" s="111"/>
      <c r="F490" s="111"/>
      <c r="G490" s="111"/>
      <c r="H490" s="111"/>
      <c r="I490" s="111"/>
      <c r="J490" s="111"/>
      <c r="K490" s="111"/>
      <c r="L490" s="111"/>
      <c r="M490" s="111"/>
      <c r="N490" s="111"/>
      <c r="O490" s="111"/>
      <c r="P490" s="111"/>
    </row>
    <row r="491" spans="1:16" s="127" customFormat="1" ht="11.25" customHeight="1" x14ac:dyDescent="0.2">
      <c r="A491" s="254"/>
      <c r="B491" s="258"/>
      <c r="C491" s="259"/>
      <c r="D491" s="44"/>
      <c r="E491" s="111"/>
      <c r="F491" s="111"/>
      <c r="G491" s="111"/>
      <c r="H491" s="111"/>
      <c r="I491" s="111"/>
      <c r="J491" s="111"/>
      <c r="K491" s="111"/>
      <c r="L491" s="111"/>
      <c r="M491" s="111"/>
      <c r="N491" s="111"/>
      <c r="O491" s="111"/>
      <c r="P491" s="111"/>
    </row>
    <row r="492" spans="1:16" s="127" customFormat="1" ht="11.25" customHeight="1" x14ac:dyDescent="0.2">
      <c r="A492" s="254"/>
      <c r="B492" s="258"/>
      <c r="C492" s="259"/>
      <c r="D492" s="44"/>
      <c r="E492" s="111"/>
      <c r="F492" s="111"/>
      <c r="G492" s="111"/>
      <c r="H492" s="111"/>
      <c r="I492" s="111"/>
      <c r="J492" s="111"/>
      <c r="K492" s="111"/>
      <c r="L492" s="111"/>
      <c r="M492" s="111"/>
      <c r="N492" s="111"/>
      <c r="O492" s="111"/>
      <c r="P492" s="111"/>
    </row>
    <row r="493" spans="1:16" s="127" customFormat="1" ht="11.25" customHeight="1" x14ac:dyDescent="0.2">
      <c r="A493" s="254"/>
      <c r="B493" s="258"/>
      <c r="C493" s="259"/>
      <c r="D493" s="44"/>
      <c r="E493" s="111"/>
      <c r="F493" s="111"/>
      <c r="G493" s="111"/>
      <c r="H493" s="111"/>
      <c r="I493" s="111"/>
      <c r="J493" s="111"/>
      <c r="K493" s="111"/>
      <c r="L493" s="111"/>
      <c r="M493" s="111"/>
      <c r="N493" s="111"/>
      <c r="O493" s="111"/>
      <c r="P493" s="111"/>
    </row>
    <row r="494" spans="1:16" s="127" customFormat="1" ht="11.25" customHeight="1" x14ac:dyDescent="0.2">
      <c r="A494" s="254"/>
      <c r="B494" s="258"/>
      <c r="C494" s="259"/>
      <c r="D494" s="44"/>
      <c r="E494" s="111"/>
      <c r="F494" s="111"/>
      <c r="G494" s="111"/>
      <c r="H494" s="111"/>
      <c r="I494" s="111"/>
      <c r="J494" s="111"/>
      <c r="K494" s="111"/>
      <c r="L494" s="111"/>
      <c r="M494" s="111"/>
      <c r="N494" s="111"/>
      <c r="O494" s="111"/>
      <c r="P494" s="111"/>
    </row>
    <row r="495" spans="1:16" s="127" customFormat="1" ht="11.25" customHeight="1" x14ac:dyDescent="0.2">
      <c r="A495" s="254"/>
      <c r="B495" s="258"/>
      <c r="C495" s="259"/>
      <c r="D495" s="44"/>
      <c r="E495" s="111"/>
      <c r="F495" s="111"/>
      <c r="G495" s="111"/>
      <c r="H495" s="111"/>
      <c r="I495" s="111"/>
      <c r="J495" s="111"/>
      <c r="K495" s="111"/>
      <c r="L495" s="111"/>
      <c r="M495" s="111"/>
      <c r="N495" s="111"/>
      <c r="O495" s="111"/>
      <c r="P495" s="111"/>
    </row>
    <row r="496" spans="1:16" s="127" customFormat="1" ht="11.25" customHeight="1" x14ac:dyDescent="0.2">
      <c r="A496" s="254"/>
      <c r="B496" s="258"/>
      <c r="C496" s="259"/>
      <c r="D496" s="44"/>
      <c r="E496" s="111"/>
      <c r="F496" s="111"/>
      <c r="G496" s="111"/>
      <c r="H496" s="111"/>
      <c r="I496" s="111"/>
      <c r="J496" s="111"/>
      <c r="K496" s="111"/>
      <c r="L496" s="111"/>
      <c r="M496" s="111"/>
      <c r="N496" s="111"/>
      <c r="O496" s="111"/>
      <c r="P496" s="111"/>
    </row>
    <row r="497" spans="1:16" s="127" customFormat="1" ht="11.25" customHeight="1" x14ac:dyDescent="0.2">
      <c r="A497" s="254"/>
      <c r="B497" s="258"/>
      <c r="C497" s="259"/>
      <c r="D497" s="44"/>
      <c r="E497" s="111"/>
      <c r="F497" s="111"/>
      <c r="G497" s="111"/>
      <c r="H497" s="111"/>
      <c r="I497" s="111"/>
      <c r="J497" s="111"/>
      <c r="K497" s="111"/>
      <c r="L497" s="111"/>
      <c r="M497" s="111"/>
      <c r="N497" s="111"/>
      <c r="O497" s="111"/>
      <c r="P497" s="111"/>
    </row>
    <row r="498" spans="1:16" s="127" customFormat="1" ht="11.25" customHeight="1" x14ac:dyDescent="0.2">
      <c r="A498" s="254"/>
      <c r="B498" s="258"/>
      <c r="C498" s="259"/>
      <c r="D498" s="44"/>
      <c r="E498" s="111"/>
      <c r="F498" s="111"/>
      <c r="G498" s="111"/>
      <c r="H498" s="111"/>
      <c r="I498" s="111"/>
      <c r="J498" s="111"/>
      <c r="K498" s="111"/>
      <c r="L498" s="111"/>
      <c r="M498" s="111"/>
      <c r="N498" s="111"/>
      <c r="O498" s="111"/>
      <c r="P498" s="111"/>
    </row>
    <row r="499" spans="1:16" s="127" customFormat="1" ht="11.25" customHeight="1" x14ac:dyDescent="0.2">
      <c r="A499" s="254"/>
      <c r="B499" s="258"/>
      <c r="C499" s="259"/>
      <c r="D499" s="44"/>
      <c r="E499" s="111"/>
      <c r="F499" s="111"/>
      <c r="G499" s="111"/>
      <c r="H499" s="111"/>
      <c r="I499" s="111"/>
      <c r="J499" s="111"/>
      <c r="K499" s="111"/>
      <c r="L499" s="111"/>
      <c r="M499" s="111"/>
      <c r="N499" s="111"/>
      <c r="O499" s="111"/>
      <c r="P499" s="111"/>
    </row>
    <row r="500" spans="1:16" s="127" customFormat="1" ht="11.25" customHeight="1" x14ac:dyDescent="0.2">
      <c r="A500" s="254"/>
      <c r="B500" s="258"/>
      <c r="C500" s="259"/>
      <c r="D500" s="44"/>
      <c r="E500" s="111"/>
      <c r="F500" s="111"/>
      <c r="G500" s="111"/>
      <c r="H500" s="111"/>
      <c r="I500" s="111"/>
      <c r="J500" s="111"/>
      <c r="K500" s="111"/>
      <c r="L500" s="111"/>
      <c r="M500" s="111"/>
      <c r="N500" s="111"/>
      <c r="O500" s="111"/>
      <c r="P500" s="111"/>
    </row>
    <row r="501" spans="1:16" s="127" customFormat="1" ht="11.25" customHeight="1" x14ac:dyDescent="0.2">
      <c r="A501" s="254"/>
      <c r="B501" s="258"/>
      <c r="C501" s="259"/>
      <c r="D501" s="44"/>
      <c r="E501" s="111"/>
      <c r="F501" s="111"/>
      <c r="G501" s="111"/>
      <c r="H501" s="111"/>
      <c r="I501" s="111"/>
      <c r="J501" s="111"/>
      <c r="K501" s="111"/>
      <c r="L501" s="111"/>
      <c r="M501" s="111"/>
      <c r="N501" s="111"/>
      <c r="O501" s="111"/>
      <c r="P501" s="111"/>
    </row>
    <row r="502" spans="1:16" s="127" customFormat="1" ht="11.25" customHeight="1" x14ac:dyDescent="0.2">
      <c r="A502" s="254"/>
      <c r="B502" s="258"/>
      <c r="C502" s="259"/>
      <c r="D502" s="44"/>
      <c r="E502" s="111"/>
      <c r="F502" s="111"/>
      <c r="G502" s="111"/>
      <c r="H502" s="111"/>
      <c r="I502" s="111"/>
      <c r="J502" s="111"/>
      <c r="K502" s="111"/>
      <c r="L502" s="111"/>
      <c r="M502" s="111"/>
      <c r="N502" s="111"/>
      <c r="O502" s="111"/>
      <c r="P502" s="111"/>
    </row>
    <row r="503" spans="1:16" s="127" customFormat="1" ht="11.25" customHeight="1" x14ac:dyDescent="0.2">
      <c r="A503" s="254"/>
      <c r="B503" s="258"/>
      <c r="C503" s="259"/>
      <c r="D503" s="44"/>
      <c r="E503" s="111"/>
      <c r="F503" s="111"/>
      <c r="G503" s="111"/>
      <c r="H503" s="111"/>
      <c r="I503" s="111"/>
      <c r="J503" s="111"/>
      <c r="K503" s="111"/>
      <c r="L503" s="111"/>
      <c r="M503" s="111"/>
      <c r="N503" s="111"/>
      <c r="O503" s="111"/>
      <c r="P503" s="111"/>
    </row>
    <row r="504" spans="1:16" s="127" customFormat="1" ht="11.25" customHeight="1" x14ac:dyDescent="0.2">
      <c r="A504" s="254"/>
      <c r="B504" s="258"/>
      <c r="C504" s="259"/>
      <c r="D504" s="44"/>
      <c r="E504" s="111"/>
      <c r="F504" s="111"/>
      <c r="G504" s="111"/>
      <c r="H504" s="111"/>
      <c r="I504" s="111"/>
      <c r="J504" s="111"/>
      <c r="K504" s="111"/>
      <c r="L504" s="111"/>
      <c r="M504" s="111"/>
      <c r="N504" s="111"/>
      <c r="O504" s="111"/>
      <c r="P504" s="111"/>
    </row>
    <row r="505" spans="1:16" s="127" customFormat="1" ht="11.25" customHeight="1" x14ac:dyDescent="0.2">
      <c r="A505" s="254"/>
      <c r="B505" s="258"/>
      <c r="C505" s="259"/>
      <c r="D505" s="44"/>
      <c r="E505" s="111"/>
      <c r="F505" s="111"/>
      <c r="G505" s="111"/>
      <c r="H505" s="111"/>
      <c r="I505" s="111"/>
      <c r="J505" s="111"/>
      <c r="K505" s="111"/>
      <c r="L505" s="111"/>
      <c r="M505" s="111"/>
      <c r="N505" s="111"/>
      <c r="O505" s="111"/>
      <c r="P505" s="111"/>
    </row>
    <row r="506" spans="1:16" s="127" customFormat="1" ht="11.25" customHeight="1" x14ac:dyDescent="0.2">
      <c r="A506" s="254"/>
      <c r="B506" s="258"/>
      <c r="C506" s="259"/>
      <c r="D506" s="44"/>
      <c r="E506" s="111"/>
      <c r="F506" s="111"/>
      <c r="G506" s="111"/>
      <c r="H506" s="111"/>
      <c r="I506" s="111"/>
      <c r="J506" s="111"/>
      <c r="K506" s="111"/>
      <c r="L506" s="111"/>
      <c r="M506" s="111"/>
      <c r="N506" s="111"/>
      <c r="O506" s="111"/>
      <c r="P506" s="111"/>
    </row>
    <row r="507" spans="1:16" s="127" customFormat="1" ht="11.25" customHeight="1" x14ac:dyDescent="0.2">
      <c r="A507" s="254"/>
      <c r="B507" s="258"/>
      <c r="C507" s="259"/>
      <c r="D507" s="44"/>
      <c r="E507" s="111"/>
      <c r="F507" s="111"/>
      <c r="G507" s="111"/>
      <c r="H507" s="111"/>
      <c r="I507" s="111"/>
      <c r="J507" s="111"/>
      <c r="K507" s="111"/>
      <c r="L507" s="111"/>
      <c r="M507" s="111"/>
      <c r="N507" s="111"/>
      <c r="O507" s="111"/>
      <c r="P507" s="111"/>
    </row>
    <row r="508" spans="1:16" s="127" customFormat="1" ht="11.25" customHeight="1" x14ac:dyDescent="0.2">
      <c r="A508" s="254"/>
      <c r="B508" s="258"/>
      <c r="C508" s="259"/>
      <c r="D508" s="44"/>
      <c r="E508" s="111"/>
      <c r="F508" s="111"/>
      <c r="G508" s="111"/>
      <c r="H508" s="111"/>
      <c r="I508" s="111"/>
      <c r="J508" s="111"/>
      <c r="K508" s="111"/>
      <c r="L508" s="111"/>
      <c r="M508" s="111"/>
      <c r="N508" s="111"/>
      <c r="O508" s="111"/>
      <c r="P508" s="111"/>
    </row>
    <row r="509" spans="1:16" s="127" customFormat="1" ht="11.25" customHeight="1" x14ac:dyDescent="0.2">
      <c r="A509" s="254"/>
      <c r="B509" s="258"/>
      <c r="C509" s="259"/>
      <c r="D509" s="44"/>
      <c r="E509" s="111"/>
      <c r="F509" s="111"/>
      <c r="G509" s="111"/>
      <c r="H509" s="111"/>
      <c r="I509" s="111"/>
      <c r="J509" s="111"/>
      <c r="K509" s="111"/>
      <c r="L509" s="111"/>
      <c r="M509" s="111"/>
      <c r="N509" s="111"/>
      <c r="O509" s="111"/>
      <c r="P509" s="111"/>
    </row>
    <row r="510" spans="1:16" s="127" customFormat="1" ht="11.25" customHeight="1" x14ac:dyDescent="0.2">
      <c r="A510" s="254"/>
      <c r="B510" s="258"/>
      <c r="C510" s="259"/>
      <c r="D510" s="44"/>
      <c r="E510" s="111"/>
      <c r="F510" s="111"/>
      <c r="G510" s="111"/>
      <c r="H510" s="111"/>
      <c r="I510" s="111"/>
      <c r="J510" s="111"/>
      <c r="K510" s="111"/>
      <c r="L510" s="111"/>
      <c r="M510" s="111"/>
      <c r="N510" s="111"/>
      <c r="O510" s="111"/>
      <c r="P510" s="111"/>
    </row>
    <row r="511" spans="1:16" s="127" customFormat="1" ht="11.25" customHeight="1" x14ac:dyDescent="0.2">
      <c r="A511" s="254"/>
      <c r="B511" s="258"/>
      <c r="C511" s="259"/>
      <c r="D511" s="44"/>
      <c r="E511" s="111"/>
      <c r="F511" s="111"/>
      <c r="G511" s="111"/>
      <c r="H511" s="111"/>
      <c r="I511" s="111"/>
      <c r="J511" s="111"/>
      <c r="K511" s="111"/>
      <c r="L511" s="111"/>
      <c r="M511" s="111"/>
      <c r="N511" s="111"/>
      <c r="O511" s="111"/>
      <c r="P511" s="111"/>
    </row>
    <row r="512" spans="1:16" s="127" customFormat="1" ht="11.25" customHeight="1" x14ac:dyDescent="0.2">
      <c r="A512" s="254"/>
      <c r="B512" s="258"/>
      <c r="C512" s="259"/>
      <c r="D512" s="44"/>
      <c r="E512" s="111"/>
      <c r="F512" s="111"/>
      <c r="G512" s="111"/>
      <c r="H512" s="111"/>
      <c r="I512" s="111"/>
      <c r="J512" s="111"/>
      <c r="K512" s="111"/>
      <c r="L512" s="111"/>
      <c r="M512" s="111"/>
      <c r="N512" s="111"/>
      <c r="O512" s="111"/>
      <c r="P512" s="111"/>
    </row>
    <row r="513" spans="1:16" s="127" customFormat="1" ht="11.25" customHeight="1" x14ac:dyDescent="0.2">
      <c r="A513" s="254"/>
      <c r="B513" s="258"/>
      <c r="C513" s="259"/>
      <c r="D513" s="44"/>
      <c r="E513" s="111"/>
      <c r="F513" s="111"/>
      <c r="G513" s="111"/>
      <c r="H513" s="111"/>
      <c r="I513" s="111"/>
      <c r="J513" s="111"/>
      <c r="K513" s="111"/>
      <c r="L513" s="111"/>
      <c r="M513" s="111"/>
      <c r="N513" s="111"/>
      <c r="O513" s="111"/>
      <c r="P513" s="111"/>
    </row>
    <row r="514" spans="1:16" s="127" customFormat="1" ht="11.25" customHeight="1" x14ac:dyDescent="0.2">
      <c r="A514" s="254"/>
      <c r="B514" s="258"/>
      <c r="C514" s="259"/>
      <c r="D514" s="44"/>
      <c r="E514" s="111"/>
      <c r="F514" s="111"/>
      <c r="G514" s="111"/>
      <c r="H514" s="111"/>
      <c r="I514" s="111"/>
      <c r="J514" s="111"/>
      <c r="K514" s="111"/>
      <c r="L514" s="111"/>
      <c r="M514" s="111"/>
      <c r="N514" s="111"/>
      <c r="O514" s="111"/>
      <c r="P514" s="111"/>
    </row>
    <row r="515" spans="1:16" s="127" customFormat="1" ht="11.25" customHeight="1" x14ac:dyDescent="0.2">
      <c r="A515" s="254"/>
      <c r="B515" s="258"/>
      <c r="C515" s="259"/>
      <c r="D515" s="44"/>
      <c r="E515" s="111"/>
      <c r="F515" s="111"/>
      <c r="G515" s="111"/>
      <c r="H515" s="111"/>
      <c r="I515" s="111"/>
      <c r="J515" s="111"/>
      <c r="K515" s="111"/>
      <c r="L515" s="111"/>
      <c r="M515" s="111"/>
      <c r="N515" s="111"/>
      <c r="O515" s="111"/>
      <c r="P515" s="111"/>
    </row>
    <row r="516" spans="1:16" s="127" customFormat="1" ht="11.25" customHeight="1" x14ac:dyDescent="0.2">
      <c r="A516" s="254"/>
      <c r="B516" s="258"/>
      <c r="C516" s="259"/>
      <c r="D516" s="44"/>
      <c r="E516" s="111"/>
      <c r="F516" s="111"/>
      <c r="G516" s="111"/>
      <c r="H516" s="111"/>
      <c r="I516" s="111"/>
      <c r="J516" s="111"/>
      <c r="K516" s="111"/>
      <c r="L516" s="111"/>
      <c r="M516" s="111"/>
      <c r="N516" s="111"/>
      <c r="O516" s="111"/>
      <c r="P516" s="111"/>
    </row>
    <row r="517" spans="1:16" s="127" customFormat="1" ht="11.25" customHeight="1" x14ac:dyDescent="0.2">
      <c r="A517" s="254"/>
      <c r="B517" s="258"/>
      <c r="C517" s="259"/>
      <c r="D517" s="44"/>
      <c r="E517" s="111"/>
      <c r="F517" s="111"/>
      <c r="G517" s="111"/>
      <c r="H517" s="111"/>
      <c r="I517" s="111"/>
      <c r="J517" s="111"/>
      <c r="K517" s="111"/>
      <c r="L517" s="111"/>
      <c r="M517" s="111"/>
      <c r="N517" s="111"/>
      <c r="O517" s="111"/>
      <c r="P517" s="111"/>
    </row>
    <row r="518" spans="1:16" s="127" customFormat="1" ht="11.25" customHeight="1" x14ac:dyDescent="0.2">
      <c r="A518" s="254"/>
      <c r="B518" s="258"/>
      <c r="C518" s="259"/>
      <c r="D518" s="44"/>
      <c r="E518" s="111"/>
      <c r="F518" s="111"/>
      <c r="G518" s="111"/>
      <c r="H518" s="111"/>
      <c r="I518" s="111"/>
      <c r="J518" s="111"/>
      <c r="K518" s="111"/>
      <c r="L518" s="111"/>
      <c r="M518" s="111"/>
      <c r="N518" s="111"/>
      <c r="O518" s="111"/>
      <c r="P518" s="111"/>
    </row>
    <row r="519" spans="1:16" s="127" customFormat="1" ht="11.25" customHeight="1" x14ac:dyDescent="0.2">
      <c r="A519" s="254"/>
      <c r="B519" s="258"/>
      <c r="C519" s="259"/>
      <c r="D519" s="44"/>
      <c r="E519" s="111"/>
      <c r="F519" s="111"/>
      <c r="G519" s="111"/>
      <c r="H519" s="111"/>
      <c r="I519" s="111"/>
      <c r="J519" s="111"/>
      <c r="K519" s="111"/>
      <c r="L519" s="111"/>
      <c r="M519" s="111"/>
      <c r="N519" s="111"/>
      <c r="O519" s="111"/>
      <c r="P519" s="111"/>
    </row>
    <row r="520" spans="1:16" s="127" customFormat="1" ht="11.25" customHeight="1" x14ac:dyDescent="0.2">
      <c r="A520" s="254"/>
      <c r="B520" s="258"/>
      <c r="C520" s="259"/>
      <c r="D520" s="44"/>
      <c r="E520" s="111"/>
      <c r="F520" s="111"/>
      <c r="G520" s="111"/>
      <c r="H520" s="111"/>
      <c r="I520" s="111"/>
      <c r="J520" s="111"/>
      <c r="K520" s="111"/>
      <c r="L520" s="111"/>
      <c r="M520" s="111"/>
      <c r="N520" s="111"/>
      <c r="O520" s="111"/>
      <c r="P520" s="111"/>
    </row>
    <row r="521" spans="1:16" s="127" customFormat="1" ht="11.25" customHeight="1" x14ac:dyDescent="0.2">
      <c r="A521" s="254"/>
      <c r="B521" s="258"/>
      <c r="C521" s="259"/>
      <c r="D521" s="44"/>
      <c r="E521" s="111"/>
      <c r="F521" s="111"/>
      <c r="G521" s="111"/>
      <c r="H521" s="111"/>
      <c r="I521" s="111"/>
      <c r="J521" s="111"/>
      <c r="K521" s="111"/>
      <c r="L521" s="111"/>
      <c r="M521" s="111"/>
      <c r="N521" s="111"/>
      <c r="O521" s="111"/>
      <c r="P521" s="111"/>
    </row>
    <row r="522" spans="1:16" s="127" customFormat="1" ht="11.25" customHeight="1" x14ac:dyDescent="0.2">
      <c r="A522" s="254"/>
      <c r="B522" s="258"/>
      <c r="C522" s="259"/>
      <c r="D522" s="44"/>
      <c r="E522" s="111"/>
      <c r="F522" s="111"/>
      <c r="G522" s="111"/>
      <c r="H522" s="111"/>
      <c r="I522" s="111"/>
      <c r="J522" s="111"/>
      <c r="K522" s="111"/>
      <c r="L522" s="111"/>
      <c r="M522" s="111"/>
      <c r="N522" s="111"/>
      <c r="O522" s="111"/>
      <c r="P522" s="111"/>
    </row>
    <row r="523" spans="1:16" s="127" customFormat="1" ht="11.25" customHeight="1" x14ac:dyDescent="0.2">
      <c r="A523" s="254"/>
      <c r="B523" s="258"/>
      <c r="C523" s="259"/>
      <c r="D523" s="44"/>
      <c r="E523" s="111"/>
      <c r="F523" s="111"/>
      <c r="G523" s="111"/>
      <c r="H523" s="111"/>
      <c r="I523" s="111"/>
      <c r="J523" s="111"/>
      <c r="K523" s="111"/>
      <c r="L523" s="111"/>
      <c r="M523" s="111"/>
      <c r="N523" s="111"/>
      <c r="O523" s="111"/>
      <c r="P523" s="111"/>
    </row>
    <row r="524" spans="1:16" s="127" customFormat="1" ht="11.25" customHeight="1" x14ac:dyDescent="0.2">
      <c r="A524" s="254"/>
      <c r="B524" s="258"/>
      <c r="C524" s="259"/>
      <c r="D524" s="44"/>
      <c r="E524" s="111"/>
      <c r="F524" s="111"/>
      <c r="G524" s="111"/>
      <c r="H524" s="111"/>
      <c r="I524" s="111"/>
      <c r="J524" s="111"/>
      <c r="K524" s="111"/>
      <c r="L524" s="111"/>
      <c r="M524" s="111"/>
      <c r="N524" s="111"/>
      <c r="O524" s="111"/>
      <c r="P524" s="111"/>
    </row>
    <row r="525" spans="1:16" s="127" customFormat="1" ht="11.25" customHeight="1" x14ac:dyDescent="0.2">
      <c r="A525" s="254"/>
      <c r="B525" s="258"/>
      <c r="C525" s="259"/>
      <c r="D525" s="44"/>
      <c r="E525" s="111"/>
      <c r="F525" s="111"/>
      <c r="G525" s="111"/>
      <c r="H525" s="111"/>
      <c r="I525" s="111"/>
      <c r="J525" s="111"/>
      <c r="K525" s="111"/>
      <c r="L525" s="111"/>
      <c r="M525" s="111"/>
      <c r="N525" s="111"/>
      <c r="O525" s="111"/>
      <c r="P525" s="111"/>
    </row>
    <row r="526" spans="1:16" s="127" customFormat="1" ht="11.25" customHeight="1" x14ac:dyDescent="0.2">
      <c r="A526" s="254"/>
      <c r="B526" s="258"/>
      <c r="C526" s="259"/>
      <c r="D526" s="44"/>
      <c r="E526" s="111"/>
      <c r="F526" s="111"/>
      <c r="G526" s="111"/>
      <c r="H526" s="111"/>
      <c r="I526" s="111"/>
      <c r="J526" s="111"/>
      <c r="K526" s="111"/>
      <c r="L526" s="111"/>
      <c r="M526" s="111"/>
      <c r="N526" s="111"/>
      <c r="O526" s="111"/>
      <c r="P526" s="111"/>
    </row>
    <row r="527" spans="1:16" s="127" customFormat="1" ht="11.25" customHeight="1" x14ac:dyDescent="0.2">
      <c r="A527" s="254"/>
      <c r="B527" s="258"/>
      <c r="C527" s="259"/>
      <c r="D527" s="44"/>
      <c r="E527" s="111"/>
      <c r="F527" s="111"/>
      <c r="G527" s="111"/>
      <c r="H527" s="111"/>
      <c r="I527" s="111"/>
      <c r="J527" s="111"/>
      <c r="K527" s="111"/>
      <c r="L527" s="111"/>
      <c r="M527" s="111"/>
      <c r="N527" s="111"/>
      <c r="O527" s="111"/>
      <c r="P527" s="111"/>
    </row>
    <row r="528" spans="1:16" s="127" customFormat="1" ht="11.25" customHeight="1" x14ac:dyDescent="0.2">
      <c r="A528" s="254"/>
      <c r="B528" s="258"/>
      <c r="C528" s="259"/>
      <c r="D528" s="44"/>
      <c r="E528" s="111"/>
      <c r="F528" s="111"/>
      <c r="G528" s="111"/>
      <c r="H528" s="111"/>
      <c r="I528" s="111"/>
      <c r="J528" s="111"/>
      <c r="K528" s="111"/>
      <c r="L528" s="111"/>
      <c r="M528" s="111"/>
      <c r="N528" s="111"/>
      <c r="O528" s="111"/>
      <c r="P528" s="111"/>
    </row>
    <row r="529" spans="1:16" s="127" customFormat="1" ht="11.25" customHeight="1" x14ac:dyDescent="0.2">
      <c r="A529" s="254"/>
      <c r="B529" s="258"/>
      <c r="C529" s="259"/>
      <c r="D529" s="44"/>
      <c r="E529" s="111"/>
      <c r="F529" s="111"/>
      <c r="G529" s="111"/>
      <c r="H529" s="111"/>
      <c r="I529" s="111"/>
      <c r="J529" s="111"/>
      <c r="K529" s="111"/>
      <c r="L529" s="111"/>
      <c r="M529" s="111"/>
      <c r="N529" s="111"/>
      <c r="O529" s="111"/>
      <c r="P529" s="111"/>
    </row>
    <row r="530" spans="1:16" s="127" customFormat="1" ht="11.25" customHeight="1" x14ac:dyDescent="0.2">
      <c r="A530" s="254"/>
      <c r="B530" s="258"/>
      <c r="C530" s="259"/>
      <c r="D530" s="44"/>
      <c r="E530" s="111"/>
      <c r="F530" s="111"/>
      <c r="G530" s="111"/>
      <c r="H530" s="111"/>
      <c r="I530" s="111"/>
      <c r="J530" s="111"/>
      <c r="K530" s="111"/>
      <c r="L530" s="111"/>
      <c r="M530" s="111"/>
      <c r="N530" s="111"/>
      <c r="O530" s="111"/>
      <c r="P530" s="111"/>
    </row>
    <row r="531" spans="1:16" s="127" customFormat="1" ht="11.25" customHeight="1" x14ac:dyDescent="0.2">
      <c r="A531" s="254"/>
      <c r="B531" s="258"/>
      <c r="C531" s="259"/>
      <c r="D531" s="44"/>
      <c r="E531" s="111"/>
      <c r="F531" s="111"/>
      <c r="G531" s="111"/>
      <c r="H531" s="111"/>
      <c r="I531" s="111"/>
      <c r="J531" s="111"/>
      <c r="K531" s="111"/>
      <c r="L531" s="111"/>
      <c r="M531" s="111"/>
      <c r="N531" s="111"/>
      <c r="O531" s="111"/>
      <c r="P531" s="111"/>
    </row>
    <row r="532" spans="1:16" s="127" customFormat="1" ht="11.25" customHeight="1" x14ac:dyDescent="0.2">
      <c r="A532" s="254"/>
      <c r="B532" s="258"/>
      <c r="C532" s="259"/>
      <c r="D532" s="44"/>
      <c r="E532" s="111"/>
      <c r="F532" s="111"/>
      <c r="G532" s="111"/>
      <c r="H532" s="111"/>
      <c r="I532" s="111"/>
      <c r="J532" s="111"/>
      <c r="K532" s="111"/>
      <c r="L532" s="111"/>
      <c r="M532" s="111"/>
      <c r="N532" s="111"/>
      <c r="O532" s="111"/>
      <c r="P532" s="111"/>
    </row>
    <row r="533" spans="1:16" s="127" customFormat="1" ht="11.25" customHeight="1" x14ac:dyDescent="0.2">
      <c r="A533" s="254"/>
      <c r="B533" s="258"/>
      <c r="C533" s="259"/>
      <c r="D533" s="44"/>
      <c r="E533" s="111"/>
      <c r="F533" s="111"/>
      <c r="G533" s="111"/>
      <c r="H533" s="111"/>
      <c r="I533" s="111"/>
      <c r="J533" s="111"/>
      <c r="K533" s="111"/>
      <c r="L533" s="111"/>
      <c r="M533" s="111"/>
      <c r="N533" s="111"/>
      <c r="O533" s="111"/>
      <c r="P533" s="111"/>
    </row>
    <row r="534" spans="1:16" s="127" customFormat="1" ht="11.25" customHeight="1" x14ac:dyDescent="0.2">
      <c r="A534" s="254"/>
      <c r="B534" s="258"/>
      <c r="C534" s="259"/>
      <c r="D534" s="44"/>
      <c r="E534" s="111"/>
      <c r="F534" s="111"/>
      <c r="G534" s="111"/>
      <c r="H534" s="111"/>
      <c r="I534" s="111"/>
      <c r="J534" s="111"/>
      <c r="K534" s="111"/>
      <c r="L534" s="111"/>
      <c r="M534" s="111"/>
      <c r="N534" s="111"/>
      <c r="O534" s="111"/>
      <c r="P534" s="111"/>
    </row>
    <row r="535" spans="1:16" s="127" customFormat="1" ht="11.25" customHeight="1" x14ac:dyDescent="0.2">
      <c r="A535" s="254"/>
      <c r="B535" s="258"/>
      <c r="C535" s="259"/>
      <c r="D535" s="44"/>
      <c r="E535" s="111"/>
      <c r="F535" s="111"/>
      <c r="G535" s="111"/>
      <c r="H535" s="111"/>
      <c r="I535" s="111"/>
      <c r="J535" s="111"/>
      <c r="K535" s="111"/>
      <c r="L535" s="111"/>
      <c r="M535" s="111"/>
      <c r="N535" s="111"/>
      <c r="O535" s="111"/>
      <c r="P535" s="111"/>
    </row>
    <row r="536" spans="1:16" s="127" customFormat="1" ht="11.25" customHeight="1" x14ac:dyDescent="0.2">
      <c r="A536" s="254"/>
      <c r="B536" s="258"/>
      <c r="C536" s="259"/>
      <c r="D536" s="44"/>
      <c r="E536" s="111"/>
      <c r="F536" s="111"/>
      <c r="G536" s="111"/>
      <c r="H536" s="111"/>
      <c r="I536" s="111"/>
      <c r="J536" s="111"/>
      <c r="K536" s="111"/>
      <c r="L536" s="111"/>
      <c r="M536" s="111"/>
      <c r="N536" s="111"/>
      <c r="O536" s="111"/>
      <c r="P536" s="111"/>
    </row>
    <row r="537" spans="1:16" s="127" customFormat="1" ht="11.25" customHeight="1" x14ac:dyDescent="0.2">
      <c r="A537" s="254"/>
      <c r="B537" s="258"/>
      <c r="C537" s="259"/>
      <c r="D537" s="44"/>
      <c r="E537" s="111"/>
      <c r="F537" s="111"/>
      <c r="G537" s="111"/>
      <c r="H537" s="111"/>
      <c r="I537" s="111"/>
      <c r="J537" s="111"/>
      <c r="K537" s="111"/>
      <c r="L537" s="111"/>
      <c r="M537" s="111"/>
      <c r="N537" s="111"/>
      <c r="O537" s="111"/>
      <c r="P537" s="111"/>
    </row>
    <row r="538" spans="1:16" s="127" customFormat="1" ht="11.25" customHeight="1" x14ac:dyDescent="0.2">
      <c r="A538" s="254"/>
      <c r="B538" s="258"/>
      <c r="C538" s="259"/>
      <c r="D538" s="44"/>
      <c r="E538" s="111"/>
      <c r="F538" s="111"/>
      <c r="G538" s="111"/>
      <c r="H538" s="111"/>
      <c r="I538" s="111"/>
      <c r="J538" s="111"/>
      <c r="K538" s="111"/>
      <c r="L538" s="111"/>
      <c r="M538" s="111"/>
      <c r="N538" s="111"/>
      <c r="O538" s="111"/>
      <c r="P538" s="111"/>
    </row>
    <row r="539" spans="1:16" s="127" customFormat="1" ht="11.25" customHeight="1" x14ac:dyDescent="0.2">
      <c r="A539" s="254"/>
      <c r="B539" s="258"/>
      <c r="C539" s="259"/>
      <c r="D539" s="44"/>
      <c r="E539" s="111"/>
      <c r="F539" s="111"/>
      <c r="G539" s="111"/>
      <c r="H539" s="111"/>
      <c r="I539" s="111"/>
      <c r="J539" s="111"/>
      <c r="K539" s="111"/>
      <c r="L539" s="111"/>
      <c r="M539" s="111"/>
      <c r="N539" s="111"/>
      <c r="O539" s="111"/>
      <c r="P539" s="111"/>
    </row>
    <row r="540" spans="1:16" s="127" customFormat="1" ht="11.25" customHeight="1" x14ac:dyDescent="0.2">
      <c r="A540" s="254"/>
      <c r="B540" s="258"/>
      <c r="C540" s="259"/>
      <c r="D540" s="44"/>
      <c r="E540" s="111"/>
      <c r="F540" s="111"/>
      <c r="G540" s="111"/>
      <c r="H540" s="111"/>
      <c r="I540" s="111"/>
      <c r="J540" s="111"/>
      <c r="K540" s="111"/>
      <c r="L540" s="111"/>
      <c r="M540" s="111"/>
      <c r="N540" s="111"/>
      <c r="O540" s="111"/>
      <c r="P540" s="111"/>
    </row>
    <row r="541" spans="1:16" s="127" customFormat="1" ht="11.25" customHeight="1" x14ac:dyDescent="0.2">
      <c r="A541" s="254"/>
      <c r="B541" s="258"/>
      <c r="C541" s="259"/>
      <c r="D541" s="44"/>
      <c r="E541" s="111"/>
      <c r="F541" s="111"/>
      <c r="G541" s="111"/>
      <c r="H541" s="111"/>
      <c r="I541" s="111"/>
      <c r="J541" s="111"/>
      <c r="K541" s="111"/>
      <c r="L541" s="111"/>
      <c r="M541" s="111"/>
      <c r="N541" s="111"/>
      <c r="O541" s="111"/>
      <c r="P541" s="111"/>
    </row>
    <row r="542" spans="1:16" s="127" customFormat="1" ht="11.25" customHeight="1" x14ac:dyDescent="0.2">
      <c r="A542" s="254"/>
      <c r="B542" s="258"/>
      <c r="C542" s="259"/>
      <c r="D542" s="44"/>
      <c r="E542" s="111"/>
      <c r="F542" s="111"/>
      <c r="G542" s="111"/>
      <c r="H542" s="111"/>
      <c r="I542" s="111"/>
      <c r="J542" s="111"/>
      <c r="K542" s="111"/>
      <c r="L542" s="111"/>
      <c r="M542" s="111"/>
      <c r="N542" s="111"/>
      <c r="O542" s="111"/>
      <c r="P542" s="111"/>
    </row>
    <row r="543" spans="1:16" s="127" customFormat="1" ht="11.25" customHeight="1" x14ac:dyDescent="0.2">
      <c r="A543" s="254"/>
      <c r="B543" s="258"/>
      <c r="C543" s="259"/>
      <c r="D543" s="44"/>
      <c r="E543" s="111"/>
      <c r="F543" s="111"/>
      <c r="G543" s="111"/>
      <c r="H543" s="111"/>
      <c r="I543" s="111"/>
      <c r="J543" s="111"/>
      <c r="K543" s="111"/>
      <c r="L543" s="111"/>
      <c r="M543" s="111"/>
      <c r="N543" s="111"/>
      <c r="O543" s="111"/>
      <c r="P543" s="111"/>
    </row>
    <row r="544" spans="1:16" s="127" customFormat="1" ht="11.25" customHeight="1" x14ac:dyDescent="0.2">
      <c r="A544" s="254"/>
      <c r="B544" s="258"/>
      <c r="C544" s="259"/>
      <c r="D544" s="44"/>
      <c r="E544" s="111"/>
      <c r="F544" s="111"/>
      <c r="G544" s="111"/>
      <c r="H544" s="111"/>
      <c r="I544" s="111"/>
      <c r="J544" s="111"/>
      <c r="K544" s="111"/>
      <c r="L544" s="111"/>
      <c r="M544" s="111"/>
      <c r="N544" s="111"/>
      <c r="O544" s="111"/>
      <c r="P544" s="111"/>
    </row>
    <row r="545" spans="1:16" s="127" customFormat="1" ht="11.25" customHeight="1" x14ac:dyDescent="0.2">
      <c r="A545" s="254"/>
      <c r="B545" s="258"/>
      <c r="C545" s="259"/>
      <c r="D545" s="44"/>
      <c r="E545" s="111"/>
      <c r="F545" s="111"/>
      <c r="G545" s="111"/>
      <c r="H545" s="111"/>
      <c r="I545" s="111"/>
      <c r="J545" s="111"/>
      <c r="K545" s="111"/>
      <c r="L545" s="111"/>
      <c r="M545" s="111"/>
      <c r="N545" s="111"/>
      <c r="O545" s="111"/>
      <c r="P545" s="111"/>
    </row>
    <row r="546" spans="1:16" s="127" customFormat="1" ht="11.25" customHeight="1" x14ac:dyDescent="0.2">
      <c r="A546" s="254"/>
      <c r="B546" s="258"/>
      <c r="C546" s="259"/>
      <c r="D546" s="44"/>
      <c r="E546" s="111"/>
      <c r="F546" s="111"/>
      <c r="G546" s="111"/>
      <c r="H546" s="111"/>
      <c r="I546" s="111"/>
      <c r="J546" s="111"/>
      <c r="K546" s="111"/>
      <c r="L546" s="111"/>
      <c r="M546" s="111"/>
      <c r="N546" s="111"/>
      <c r="O546" s="111"/>
      <c r="P546" s="111"/>
    </row>
    <row r="547" spans="1:16" s="127" customFormat="1" ht="11.25" customHeight="1" x14ac:dyDescent="0.2">
      <c r="A547" s="254"/>
      <c r="B547" s="258"/>
      <c r="C547" s="259"/>
      <c r="D547" s="44"/>
      <c r="E547" s="111"/>
      <c r="F547" s="111"/>
      <c r="G547" s="111"/>
      <c r="H547" s="111"/>
      <c r="I547" s="111"/>
      <c r="J547" s="111"/>
      <c r="K547" s="111"/>
      <c r="L547" s="111"/>
      <c r="M547" s="111"/>
      <c r="N547" s="111"/>
      <c r="O547" s="111"/>
      <c r="P547" s="111"/>
    </row>
    <row r="548" spans="1:16" s="127" customFormat="1" ht="11.25" customHeight="1" x14ac:dyDescent="0.2">
      <c r="A548" s="254"/>
      <c r="B548" s="258"/>
      <c r="C548" s="259"/>
      <c r="D548" s="44"/>
      <c r="E548" s="111"/>
      <c r="F548" s="111"/>
      <c r="G548" s="111"/>
      <c r="H548" s="111"/>
      <c r="I548" s="111"/>
      <c r="J548" s="111"/>
      <c r="K548" s="111"/>
      <c r="L548" s="111"/>
      <c r="M548" s="111"/>
      <c r="N548" s="111"/>
      <c r="O548" s="111"/>
      <c r="P548" s="111"/>
    </row>
    <row r="549" spans="1:16" s="127" customFormat="1" ht="11.25" customHeight="1" x14ac:dyDescent="0.2">
      <c r="A549" s="254"/>
      <c r="B549" s="258"/>
      <c r="C549" s="259"/>
      <c r="D549" s="44"/>
      <c r="E549" s="111"/>
      <c r="F549" s="111"/>
      <c r="G549" s="111"/>
      <c r="H549" s="111"/>
      <c r="I549" s="111"/>
      <c r="J549" s="111"/>
      <c r="K549" s="111"/>
      <c r="L549" s="111"/>
      <c r="M549" s="111"/>
      <c r="N549" s="111"/>
      <c r="O549" s="111"/>
      <c r="P549" s="111"/>
    </row>
    <row r="550" spans="1:16" s="127" customFormat="1" ht="11.25" customHeight="1" x14ac:dyDescent="0.2">
      <c r="A550" s="254"/>
      <c r="B550" s="258"/>
      <c r="C550" s="259"/>
      <c r="D550" s="44"/>
      <c r="E550" s="111"/>
      <c r="F550" s="111"/>
      <c r="G550" s="111"/>
      <c r="H550" s="111"/>
      <c r="I550" s="111"/>
      <c r="J550" s="111"/>
      <c r="K550" s="111"/>
      <c r="L550" s="111"/>
      <c r="M550" s="111"/>
      <c r="N550" s="111"/>
      <c r="O550" s="111"/>
      <c r="P550" s="111"/>
    </row>
    <row r="551" spans="1:16" s="127" customFormat="1" ht="11.25" customHeight="1" x14ac:dyDescent="0.2">
      <c r="A551" s="254"/>
      <c r="B551" s="258"/>
      <c r="C551" s="259"/>
      <c r="D551" s="44"/>
      <c r="E551" s="111"/>
      <c r="F551" s="111"/>
      <c r="G551" s="111"/>
      <c r="H551" s="111"/>
      <c r="I551" s="111"/>
      <c r="J551" s="111"/>
      <c r="K551" s="111"/>
      <c r="L551" s="111"/>
      <c r="M551" s="111"/>
      <c r="N551" s="111"/>
      <c r="O551" s="111"/>
      <c r="P551" s="111"/>
    </row>
    <row r="552" spans="1:16" s="127" customFormat="1" ht="11.25" customHeight="1" x14ac:dyDescent="0.2">
      <c r="A552" s="254"/>
      <c r="B552" s="258"/>
      <c r="C552" s="259"/>
      <c r="D552" s="44"/>
      <c r="E552" s="111"/>
      <c r="F552" s="111"/>
      <c r="G552" s="111"/>
      <c r="H552" s="111"/>
      <c r="I552" s="111"/>
      <c r="J552" s="111"/>
      <c r="K552" s="111"/>
      <c r="L552" s="111"/>
      <c r="M552" s="111"/>
      <c r="N552" s="111"/>
      <c r="O552" s="111"/>
      <c r="P552" s="111"/>
    </row>
    <row r="553" spans="1:16" s="127" customFormat="1" ht="11.25" customHeight="1" x14ac:dyDescent="0.2">
      <c r="A553" s="254"/>
      <c r="B553" s="258"/>
      <c r="C553" s="259"/>
      <c r="D553" s="44"/>
      <c r="E553" s="111"/>
      <c r="F553" s="111"/>
      <c r="G553" s="111"/>
      <c r="H553" s="111"/>
      <c r="I553" s="111"/>
      <c r="J553" s="111"/>
      <c r="K553" s="111"/>
      <c r="L553" s="111"/>
      <c r="M553" s="111"/>
      <c r="N553" s="111"/>
      <c r="O553" s="111"/>
      <c r="P553" s="111"/>
    </row>
    <row r="554" spans="1:16" s="127" customFormat="1" ht="11.25" customHeight="1" x14ac:dyDescent="0.2">
      <c r="A554" s="254"/>
      <c r="B554" s="258"/>
      <c r="C554" s="259"/>
      <c r="D554" s="44"/>
      <c r="E554" s="111"/>
      <c r="F554" s="111"/>
      <c r="G554" s="111"/>
      <c r="H554" s="111"/>
      <c r="I554" s="111"/>
      <c r="J554" s="111"/>
      <c r="K554" s="111"/>
      <c r="L554" s="111"/>
      <c r="M554" s="111"/>
      <c r="N554" s="111"/>
      <c r="O554" s="111"/>
      <c r="P554" s="111"/>
    </row>
    <row r="555" spans="1:16" s="127" customFormat="1" ht="11.25" customHeight="1" x14ac:dyDescent="0.2">
      <c r="A555" s="254"/>
      <c r="B555" s="258"/>
      <c r="C555" s="259"/>
      <c r="D555" s="44"/>
      <c r="E555" s="111"/>
      <c r="F555" s="111"/>
      <c r="G555" s="111"/>
      <c r="H555" s="111"/>
      <c r="I555" s="111"/>
      <c r="J555" s="111"/>
      <c r="K555" s="111"/>
      <c r="L555" s="111"/>
      <c r="M555" s="111"/>
      <c r="N555" s="111"/>
      <c r="O555" s="111"/>
      <c r="P555" s="111"/>
    </row>
    <row r="556" spans="1:16" s="127" customFormat="1" ht="11.25" customHeight="1" x14ac:dyDescent="0.2">
      <c r="A556" s="254"/>
      <c r="B556" s="258"/>
      <c r="C556" s="259"/>
      <c r="D556" s="44"/>
      <c r="E556" s="111"/>
      <c r="F556" s="111"/>
      <c r="G556" s="111"/>
      <c r="H556" s="111"/>
      <c r="I556" s="111"/>
      <c r="J556" s="111"/>
      <c r="K556" s="111"/>
      <c r="L556" s="111"/>
      <c r="M556" s="111"/>
      <c r="N556" s="111"/>
      <c r="O556" s="111"/>
      <c r="P556" s="111"/>
    </row>
    <row r="557" spans="1:16" s="127" customFormat="1" ht="11.25" customHeight="1" x14ac:dyDescent="0.2">
      <c r="A557" s="254"/>
      <c r="B557" s="258"/>
      <c r="C557" s="259"/>
      <c r="D557" s="44"/>
      <c r="E557" s="111"/>
      <c r="F557" s="111"/>
      <c r="G557" s="111"/>
      <c r="H557" s="111"/>
      <c r="I557" s="111"/>
      <c r="J557" s="111"/>
      <c r="K557" s="111"/>
      <c r="L557" s="111"/>
      <c r="M557" s="111"/>
      <c r="N557" s="111"/>
      <c r="O557" s="111"/>
      <c r="P557" s="111"/>
    </row>
    <row r="558" spans="1:16" s="127" customFormat="1" ht="11.25" customHeight="1" x14ac:dyDescent="0.2">
      <c r="A558" s="254"/>
      <c r="B558" s="258"/>
      <c r="C558" s="259"/>
      <c r="D558" s="44"/>
      <c r="E558" s="111"/>
      <c r="F558" s="111"/>
      <c r="G558" s="111"/>
      <c r="H558" s="111"/>
      <c r="I558" s="111"/>
      <c r="J558" s="111"/>
      <c r="K558" s="111"/>
      <c r="L558" s="111"/>
      <c r="M558" s="111"/>
      <c r="N558" s="111"/>
      <c r="O558" s="111"/>
      <c r="P558" s="111"/>
    </row>
    <row r="559" spans="1:16" s="127" customFormat="1" ht="11.25" customHeight="1" x14ac:dyDescent="0.2">
      <c r="A559" s="254"/>
      <c r="B559" s="258"/>
      <c r="C559" s="259"/>
      <c r="D559" s="44"/>
      <c r="E559" s="111"/>
      <c r="F559" s="111"/>
      <c r="G559" s="111"/>
      <c r="H559" s="111"/>
      <c r="I559" s="111"/>
      <c r="J559" s="111"/>
      <c r="K559" s="111"/>
      <c r="L559" s="111"/>
      <c r="M559" s="111"/>
      <c r="N559" s="111"/>
      <c r="O559" s="111"/>
      <c r="P559" s="111"/>
    </row>
    <row r="560" spans="1:16" s="127" customFormat="1" ht="11.25" customHeight="1" x14ac:dyDescent="0.2">
      <c r="A560" s="254"/>
      <c r="B560" s="258"/>
      <c r="C560" s="259"/>
      <c r="D560" s="44"/>
      <c r="E560" s="111"/>
      <c r="F560" s="111"/>
      <c r="G560" s="111"/>
      <c r="H560" s="111"/>
      <c r="I560" s="111"/>
      <c r="J560" s="111"/>
      <c r="K560" s="111"/>
      <c r="L560" s="111"/>
      <c r="M560" s="111"/>
      <c r="N560" s="111"/>
      <c r="O560" s="111"/>
      <c r="P560" s="111"/>
    </row>
    <row r="561" spans="1:16" s="127" customFormat="1" ht="11.25" customHeight="1" x14ac:dyDescent="0.2">
      <c r="A561" s="254"/>
      <c r="B561" s="258"/>
      <c r="C561" s="259"/>
      <c r="D561" s="44"/>
      <c r="E561" s="111"/>
      <c r="F561" s="111"/>
      <c r="G561" s="111"/>
      <c r="H561" s="111"/>
      <c r="I561" s="111"/>
      <c r="J561" s="111"/>
      <c r="K561" s="111"/>
      <c r="L561" s="111"/>
      <c r="M561" s="111"/>
      <c r="N561" s="111"/>
      <c r="O561" s="111"/>
      <c r="P561" s="111"/>
    </row>
    <row r="562" spans="1:16" s="127" customFormat="1" ht="11.25" customHeight="1" x14ac:dyDescent="0.2">
      <c r="A562" s="254"/>
      <c r="B562" s="258"/>
      <c r="C562" s="259"/>
      <c r="D562" s="44"/>
      <c r="E562" s="111"/>
      <c r="F562" s="111"/>
      <c r="G562" s="111"/>
      <c r="H562" s="111"/>
      <c r="I562" s="111"/>
      <c r="J562" s="111"/>
      <c r="K562" s="111"/>
      <c r="L562" s="111"/>
      <c r="M562" s="111"/>
      <c r="N562" s="111"/>
      <c r="O562" s="111"/>
      <c r="P562" s="111"/>
    </row>
    <row r="563" spans="1:16" s="127" customFormat="1" ht="11.25" customHeight="1" x14ac:dyDescent="0.2">
      <c r="A563" s="254"/>
      <c r="B563" s="258"/>
      <c r="C563" s="259"/>
      <c r="D563" s="44"/>
      <c r="E563" s="111"/>
      <c r="F563" s="111"/>
      <c r="G563" s="111"/>
      <c r="H563" s="111"/>
      <c r="I563" s="111"/>
      <c r="J563" s="111"/>
      <c r="K563" s="111"/>
      <c r="L563" s="111"/>
      <c r="M563" s="111"/>
      <c r="N563" s="111"/>
      <c r="O563" s="111"/>
      <c r="P563" s="111"/>
    </row>
    <row r="564" spans="1:16" s="127" customFormat="1" ht="11.25" customHeight="1" x14ac:dyDescent="0.2">
      <c r="A564" s="254"/>
      <c r="B564" s="258"/>
      <c r="C564" s="259"/>
      <c r="D564" s="44"/>
      <c r="E564" s="111"/>
      <c r="F564" s="111"/>
      <c r="G564" s="111"/>
      <c r="H564" s="111"/>
      <c r="I564" s="111"/>
      <c r="J564" s="111"/>
      <c r="K564" s="111"/>
      <c r="L564" s="111"/>
      <c r="M564" s="111"/>
      <c r="N564" s="111"/>
      <c r="O564" s="111"/>
      <c r="P564" s="111"/>
    </row>
    <row r="565" spans="1:16" s="127" customFormat="1" ht="11.25" customHeight="1" x14ac:dyDescent="0.2">
      <c r="A565" s="254"/>
      <c r="B565" s="258"/>
      <c r="C565" s="259"/>
      <c r="D565" s="44"/>
      <c r="E565" s="111"/>
      <c r="F565" s="111"/>
      <c r="G565" s="111"/>
      <c r="H565" s="111"/>
      <c r="I565" s="111"/>
      <c r="J565" s="111"/>
      <c r="K565" s="111"/>
      <c r="L565" s="111"/>
      <c r="M565" s="111"/>
      <c r="N565" s="111"/>
      <c r="O565" s="111"/>
      <c r="P565" s="111"/>
    </row>
    <row r="566" spans="1:16" s="127" customFormat="1" ht="11.25" customHeight="1" x14ac:dyDescent="0.2">
      <c r="A566" s="254"/>
      <c r="B566" s="258"/>
      <c r="C566" s="259"/>
      <c r="D566" s="44"/>
      <c r="E566" s="111"/>
      <c r="F566" s="111"/>
      <c r="G566" s="111"/>
      <c r="H566" s="111"/>
      <c r="I566" s="111"/>
      <c r="J566" s="111"/>
      <c r="K566" s="111"/>
      <c r="L566" s="111"/>
      <c r="M566" s="111"/>
      <c r="N566" s="111"/>
      <c r="O566" s="111"/>
      <c r="P566" s="111"/>
    </row>
    <row r="567" spans="1:16" s="127" customFormat="1" ht="11.25" customHeight="1" x14ac:dyDescent="0.2">
      <c r="A567" s="254"/>
      <c r="B567" s="258"/>
      <c r="C567" s="259"/>
      <c r="D567" s="44"/>
      <c r="E567" s="111"/>
      <c r="F567" s="111"/>
      <c r="G567" s="111"/>
      <c r="H567" s="111"/>
      <c r="I567" s="111"/>
      <c r="J567" s="111"/>
      <c r="K567" s="111"/>
      <c r="L567" s="111"/>
      <c r="M567" s="111"/>
      <c r="N567" s="111"/>
      <c r="O567" s="111"/>
      <c r="P567" s="111"/>
    </row>
    <row r="568" spans="1:16" s="127" customFormat="1" ht="11.25" customHeight="1" x14ac:dyDescent="0.2">
      <c r="A568" s="254"/>
      <c r="B568" s="258"/>
      <c r="C568" s="259"/>
      <c r="D568" s="44"/>
      <c r="E568" s="111"/>
      <c r="F568" s="111"/>
      <c r="G568" s="111"/>
      <c r="H568" s="111"/>
      <c r="I568" s="111"/>
      <c r="J568" s="111"/>
      <c r="K568" s="111"/>
      <c r="L568" s="111"/>
      <c r="M568" s="111"/>
      <c r="N568" s="111"/>
      <c r="O568" s="111"/>
      <c r="P568" s="111"/>
    </row>
    <row r="569" spans="1:16" s="127" customFormat="1" ht="11.25" customHeight="1" x14ac:dyDescent="0.2">
      <c r="A569" s="254"/>
      <c r="B569" s="258"/>
      <c r="C569" s="259"/>
      <c r="D569" s="44"/>
      <c r="E569" s="111"/>
      <c r="F569" s="111"/>
      <c r="G569" s="111"/>
      <c r="H569" s="111"/>
      <c r="I569" s="111"/>
      <c r="J569" s="111"/>
      <c r="K569" s="111"/>
      <c r="L569" s="111"/>
      <c r="M569" s="111"/>
      <c r="N569" s="111"/>
      <c r="O569" s="111"/>
      <c r="P569" s="111"/>
    </row>
    <row r="570" spans="1:16" s="127" customFormat="1" ht="11.25" customHeight="1" x14ac:dyDescent="0.2">
      <c r="A570" s="254"/>
      <c r="B570" s="258"/>
      <c r="C570" s="259"/>
      <c r="D570" s="44"/>
      <c r="E570" s="111"/>
      <c r="F570" s="111"/>
      <c r="G570" s="111"/>
      <c r="H570" s="111"/>
      <c r="I570" s="111"/>
      <c r="J570" s="111"/>
      <c r="K570" s="111"/>
      <c r="L570" s="111"/>
      <c r="M570" s="111"/>
      <c r="N570" s="111"/>
      <c r="O570" s="111"/>
      <c r="P570" s="111"/>
    </row>
    <row r="571" spans="1:16" s="127" customFormat="1" ht="11.25" customHeight="1" x14ac:dyDescent="0.2">
      <c r="A571" s="254"/>
      <c r="B571" s="258"/>
      <c r="C571" s="259"/>
      <c r="D571" s="44"/>
      <c r="E571" s="111"/>
      <c r="F571" s="111"/>
      <c r="G571" s="111"/>
      <c r="H571" s="111"/>
      <c r="I571" s="111"/>
      <c r="J571" s="111"/>
      <c r="K571" s="111"/>
      <c r="L571" s="111"/>
      <c r="M571" s="111"/>
      <c r="N571" s="111"/>
      <c r="O571" s="111"/>
      <c r="P571" s="111"/>
    </row>
    <row r="572" spans="1:16" s="127" customFormat="1" ht="11.25" customHeight="1" x14ac:dyDescent="0.2">
      <c r="A572" s="254"/>
      <c r="B572" s="258"/>
      <c r="C572" s="259"/>
      <c r="D572" s="44"/>
      <c r="E572" s="111"/>
      <c r="F572" s="111"/>
      <c r="G572" s="111"/>
      <c r="H572" s="111"/>
      <c r="I572" s="111"/>
      <c r="J572" s="111"/>
      <c r="K572" s="111"/>
      <c r="L572" s="111"/>
      <c r="M572" s="111"/>
      <c r="N572" s="111"/>
      <c r="O572" s="111"/>
      <c r="P572" s="111"/>
    </row>
    <row r="573" spans="1:16" s="127" customFormat="1" ht="11.25" customHeight="1" x14ac:dyDescent="0.2">
      <c r="A573" s="254"/>
      <c r="B573" s="258"/>
      <c r="C573" s="259"/>
      <c r="D573" s="44"/>
      <c r="E573" s="111"/>
      <c r="F573" s="111"/>
      <c r="G573" s="111"/>
      <c r="H573" s="111"/>
      <c r="I573" s="111"/>
      <c r="J573" s="111"/>
      <c r="K573" s="111"/>
      <c r="L573" s="111"/>
      <c r="M573" s="111"/>
      <c r="N573" s="111"/>
      <c r="O573" s="111"/>
      <c r="P573" s="111"/>
    </row>
    <row r="574" spans="1:16" s="127" customFormat="1" ht="11.25" customHeight="1" x14ac:dyDescent="0.2">
      <c r="A574" s="254"/>
      <c r="B574" s="258"/>
      <c r="C574" s="259"/>
      <c r="D574" s="44"/>
      <c r="E574" s="111"/>
      <c r="F574" s="111"/>
      <c r="G574" s="111"/>
      <c r="H574" s="111"/>
      <c r="I574" s="111"/>
      <c r="J574" s="111"/>
      <c r="K574" s="111"/>
      <c r="L574" s="111"/>
      <c r="M574" s="111"/>
      <c r="N574" s="111"/>
      <c r="O574" s="111"/>
      <c r="P574" s="111"/>
    </row>
    <row r="575" spans="1:16" s="127" customFormat="1" ht="11.25" customHeight="1" x14ac:dyDescent="0.2">
      <c r="A575" s="254"/>
      <c r="B575" s="258"/>
      <c r="C575" s="259"/>
      <c r="D575" s="44"/>
      <c r="E575" s="111"/>
      <c r="F575" s="111"/>
      <c r="G575" s="111"/>
      <c r="H575" s="111"/>
      <c r="I575" s="111"/>
      <c r="J575" s="111"/>
      <c r="K575" s="111"/>
      <c r="L575" s="111"/>
      <c r="M575" s="111"/>
      <c r="N575" s="111"/>
      <c r="O575" s="111"/>
      <c r="P575" s="111"/>
    </row>
    <row r="576" spans="1:16" s="127" customFormat="1" ht="11.25" customHeight="1" x14ac:dyDescent="0.2">
      <c r="A576" s="254"/>
      <c r="B576" s="258"/>
      <c r="C576" s="259"/>
      <c r="D576" s="44"/>
      <c r="E576" s="111"/>
      <c r="F576" s="111"/>
      <c r="G576" s="111"/>
      <c r="H576" s="111"/>
      <c r="I576" s="111"/>
      <c r="J576" s="111"/>
      <c r="K576" s="111"/>
      <c r="L576" s="111"/>
      <c r="M576" s="111"/>
      <c r="N576" s="111"/>
      <c r="O576" s="111"/>
      <c r="P576" s="111"/>
    </row>
    <row r="577" spans="1:16" s="127" customFormat="1" ht="11.25" customHeight="1" x14ac:dyDescent="0.2">
      <c r="A577" s="254"/>
      <c r="B577" s="258"/>
      <c r="C577" s="259"/>
      <c r="D577" s="44"/>
      <c r="E577" s="111"/>
      <c r="F577" s="111"/>
      <c r="G577" s="111"/>
      <c r="H577" s="111"/>
      <c r="I577" s="111"/>
      <c r="J577" s="111"/>
      <c r="K577" s="111"/>
      <c r="L577" s="111"/>
      <c r="M577" s="111"/>
      <c r="N577" s="111"/>
      <c r="O577" s="111"/>
      <c r="P577" s="111"/>
    </row>
    <row r="578" spans="1:16" s="127" customFormat="1" ht="11.25" customHeight="1" x14ac:dyDescent="0.2">
      <c r="A578" s="254"/>
      <c r="B578" s="258"/>
      <c r="C578" s="259"/>
      <c r="D578" s="44"/>
      <c r="E578" s="111"/>
      <c r="F578" s="111"/>
      <c r="G578" s="111"/>
      <c r="H578" s="111"/>
      <c r="I578" s="111"/>
      <c r="J578" s="111"/>
      <c r="K578" s="111"/>
      <c r="L578" s="111"/>
      <c r="M578" s="111"/>
      <c r="N578" s="111"/>
      <c r="O578" s="111"/>
      <c r="P578" s="111"/>
    </row>
    <row r="579" spans="1:16" s="127" customFormat="1" ht="11.25" customHeight="1" x14ac:dyDescent="0.2">
      <c r="A579" s="254"/>
      <c r="B579" s="258"/>
      <c r="C579" s="259"/>
      <c r="D579" s="44"/>
      <c r="E579" s="111"/>
      <c r="F579" s="111"/>
      <c r="G579" s="111"/>
      <c r="H579" s="111"/>
      <c r="I579" s="111"/>
      <c r="J579" s="111"/>
      <c r="K579" s="111"/>
      <c r="L579" s="111"/>
      <c r="M579" s="111"/>
      <c r="N579" s="111"/>
      <c r="O579" s="111"/>
      <c r="P579" s="111"/>
    </row>
    <row r="580" spans="1:16" s="127" customFormat="1" ht="11.25" customHeight="1" x14ac:dyDescent="0.2">
      <c r="A580" s="254"/>
      <c r="B580" s="258"/>
      <c r="C580" s="259"/>
      <c r="D580" s="44"/>
      <c r="E580" s="111"/>
      <c r="F580" s="111"/>
      <c r="G580" s="111"/>
      <c r="H580" s="111"/>
      <c r="I580" s="111"/>
      <c r="J580" s="111"/>
      <c r="K580" s="111"/>
      <c r="L580" s="111"/>
      <c r="M580" s="111"/>
      <c r="N580" s="111"/>
      <c r="O580" s="111"/>
      <c r="P580" s="111"/>
    </row>
    <row r="581" spans="1:16" s="127" customFormat="1" ht="11.25" customHeight="1" x14ac:dyDescent="0.2">
      <c r="A581" s="254"/>
      <c r="B581" s="258"/>
      <c r="C581" s="259"/>
      <c r="D581" s="44"/>
      <c r="E581" s="111"/>
      <c r="F581" s="111"/>
      <c r="G581" s="111"/>
      <c r="H581" s="111"/>
      <c r="I581" s="111"/>
      <c r="J581" s="111"/>
      <c r="K581" s="111"/>
      <c r="L581" s="111"/>
      <c r="M581" s="111"/>
      <c r="N581" s="111"/>
      <c r="O581" s="111"/>
      <c r="P581" s="111"/>
    </row>
    <row r="582" spans="1:16" s="127" customFormat="1" ht="11.25" customHeight="1" x14ac:dyDescent="0.2">
      <c r="A582" s="254"/>
      <c r="B582" s="258"/>
      <c r="C582" s="259"/>
      <c r="D582" s="44"/>
      <c r="E582" s="111"/>
      <c r="F582" s="111"/>
      <c r="G582" s="111"/>
      <c r="H582" s="111"/>
      <c r="I582" s="111"/>
      <c r="J582" s="111"/>
      <c r="K582" s="111"/>
      <c r="L582" s="111"/>
      <c r="M582" s="111"/>
      <c r="N582" s="111"/>
      <c r="O582" s="111"/>
      <c r="P582" s="111"/>
    </row>
    <row r="583" spans="1:16" s="127" customFormat="1" ht="11.25" customHeight="1" x14ac:dyDescent="0.2">
      <c r="A583" s="254"/>
      <c r="B583" s="258"/>
      <c r="C583" s="259"/>
      <c r="D583" s="44"/>
      <c r="E583" s="111"/>
      <c r="F583" s="111"/>
      <c r="G583" s="111"/>
      <c r="H583" s="111"/>
      <c r="I583" s="111"/>
      <c r="J583" s="111"/>
      <c r="K583" s="111"/>
      <c r="L583" s="111"/>
      <c r="M583" s="111"/>
      <c r="N583" s="111"/>
      <c r="O583" s="111"/>
      <c r="P583" s="111"/>
    </row>
    <row r="584" spans="1:16" s="127" customFormat="1" ht="11.25" customHeight="1" x14ac:dyDescent="0.2">
      <c r="A584" s="254"/>
      <c r="B584" s="258"/>
      <c r="C584" s="259"/>
      <c r="D584" s="44"/>
      <c r="E584" s="111"/>
      <c r="F584" s="111"/>
      <c r="G584" s="111"/>
      <c r="H584" s="111"/>
      <c r="I584" s="111"/>
      <c r="J584" s="111"/>
      <c r="K584" s="111"/>
      <c r="L584" s="111"/>
      <c r="M584" s="111"/>
      <c r="N584" s="111"/>
      <c r="O584" s="111"/>
      <c r="P584" s="111"/>
    </row>
    <row r="585" spans="1:16" s="127" customFormat="1" ht="11.25" customHeight="1" x14ac:dyDescent="0.2">
      <c r="A585" s="254"/>
      <c r="B585" s="258"/>
      <c r="C585" s="259"/>
      <c r="D585" s="44"/>
      <c r="E585" s="111"/>
      <c r="F585" s="111"/>
      <c r="G585" s="111"/>
      <c r="H585" s="111"/>
      <c r="I585" s="111"/>
      <c r="J585" s="111"/>
      <c r="K585" s="111"/>
      <c r="L585" s="111"/>
      <c r="M585" s="111"/>
      <c r="N585" s="111"/>
      <c r="O585" s="111"/>
      <c r="P585" s="111"/>
    </row>
    <row r="586" spans="1:16" s="127" customFormat="1" ht="11.25" customHeight="1" x14ac:dyDescent="0.2">
      <c r="A586" s="254"/>
      <c r="B586" s="258"/>
      <c r="C586" s="259"/>
      <c r="D586" s="44"/>
      <c r="E586" s="111"/>
      <c r="F586" s="111"/>
      <c r="G586" s="111"/>
      <c r="H586" s="111"/>
      <c r="I586" s="111"/>
      <c r="J586" s="111"/>
      <c r="K586" s="111"/>
      <c r="L586" s="111"/>
      <c r="M586" s="111"/>
      <c r="N586" s="111"/>
      <c r="O586" s="111"/>
      <c r="P586" s="111"/>
    </row>
    <row r="587" spans="1:16" s="127" customFormat="1" ht="11.25" customHeight="1" x14ac:dyDescent="0.2">
      <c r="A587" s="254"/>
      <c r="B587" s="258"/>
      <c r="C587" s="259"/>
      <c r="D587" s="44"/>
      <c r="E587" s="111"/>
      <c r="F587" s="111"/>
      <c r="G587" s="111"/>
      <c r="H587" s="111"/>
      <c r="I587" s="111"/>
      <c r="J587" s="111"/>
      <c r="K587" s="111"/>
      <c r="L587" s="111"/>
      <c r="M587" s="111"/>
      <c r="N587" s="111"/>
      <c r="O587" s="111"/>
      <c r="P587" s="111"/>
    </row>
    <row r="588" spans="1:16" s="127" customFormat="1" ht="11.25" customHeight="1" x14ac:dyDescent="0.2">
      <c r="A588" s="254"/>
      <c r="B588" s="258"/>
      <c r="C588" s="259"/>
      <c r="D588" s="44"/>
      <c r="E588" s="111"/>
      <c r="F588" s="111"/>
      <c r="G588" s="111"/>
      <c r="H588" s="111"/>
      <c r="I588" s="111"/>
      <c r="J588" s="111"/>
      <c r="K588" s="111"/>
      <c r="L588" s="111"/>
      <c r="M588" s="111"/>
      <c r="N588" s="111"/>
      <c r="O588" s="111"/>
      <c r="P588" s="111"/>
    </row>
    <row r="589" spans="1:16" s="127" customFormat="1" ht="11.25" customHeight="1" x14ac:dyDescent="0.2">
      <c r="A589" s="254"/>
      <c r="B589" s="258"/>
      <c r="C589" s="259"/>
      <c r="D589" s="44"/>
      <c r="E589" s="111"/>
      <c r="F589" s="111"/>
      <c r="G589" s="111"/>
      <c r="H589" s="111"/>
      <c r="I589" s="111"/>
      <c r="J589" s="111"/>
      <c r="K589" s="111"/>
      <c r="L589" s="111"/>
      <c r="M589" s="111"/>
      <c r="N589" s="111"/>
      <c r="O589" s="111"/>
      <c r="P589" s="111"/>
    </row>
    <row r="590" spans="1:16" s="127" customFormat="1" ht="11.25" customHeight="1" x14ac:dyDescent="0.2">
      <c r="A590" s="254"/>
      <c r="B590" s="258"/>
      <c r="C590" s="259"/>
      <c r="D590" s="44"/>
      <c r="E590" s="111"/>
      <c r="F590" s="111"/>
      <c r="G590" s="111"/>
      <c r="H590" s="111"/>
      <c r="I590" s="111"/>
      <c r="J590" s="111"/>
      <c r="K590" s="111"/>
      <c r="L590" s="111"/>
      <c r="M590" s="111"/>
      <c r="N590" s="111"/>
      <c r="O590" s="111"/>
      <c r="P590" s="111"/>
    </row>
    <row r="591" spans="1:16" s="127" customFormat="1" ht="11.25" customHeight="1" x14ac:dyDescent="0.2">
      <c r="A591" s="254"/>
      <c r="B591" s="258"/>
      <c r="C591" s="259"/>
      <c r="D591" s="44"/>
      <c r="E591" s="111"/>
      <c r="F591" s="111"/>
      <c r="G591" s="111"/>
      <c r="H591" s="111"/>
      <c r="I591" s="111"/>
      <c r="J591" s="111"/>
      <c r="K591" s="111"/>
      <c r="L591" s="111"/>
      <c r="M591" s="111"/>
      <c r="N591" s="111"/>
      <c r="O591" s="111"/>
      <c r="P591" s="111"/>
    </row>
    <row r="592" spans="1:16" s="127" customFormat="1" ht="11.25" customHeight="1" x14ac:dyDescent="0.2">
      <c r="A592" s="254"/>
      <c r="B592" s="258"/>
      <c r="C592" s="259"/>
      <c r="D592" s="44"/>
      <c r="E592" s="111"/>
      <c r="F592" s="111"/>
      <c r="G592" s="111"/>
      <c r="H592" s="111"/>
      <c r="I592" s="111"/>
      <c r="J592" s="111"/>
      <c r="K592" s="111"/>
      <c r="L592" s="111"/>
      <c r="M592" s="111"/>
      <c r="N592" s="111"/>
      <c r="O592" s="111"/>
      <c r="P592" s="111"/>
    </row>
    <row r="593" spans="1:16" s="127" customFormat="1" ht="11.25" customHeight="1" x14ac:dyDescent="0.2">
      <c r="A593" s="254"/>
      <c r="B593" s="258"/>
      <c r="C593" s="259"/>
      <c r="D593" s="44"/>
      <c r="E593" s="111"/>
      <c r="F593" s="111"/>
      <c r="G593" s="111"/>
      <c r="H593" s="111"/>
      <c r="I593" s="111"/>
      <c r="J593" s="111"/>
      <c r="K593" s="111"/>
      <c r="L593" s="111"/>
      <c r="M593" s="111"/>
      <c r="N593" s="111"/>
      <c r="O593" s="111"/>
      <c r="P593" s="111"/>
    </row>
    <row r="594" spans="1:16" s="127" customFormat="1" ht="11.25" customHeight="1" x14ac:dyDescent="0.2">
      <c r="A594" s="254"/>
      <c r="B594" s="258"/>
      <c r="C594" s="259"/>
      <c r="D594" s="44"/>
      <c r="E594" s="111"/>
      <c r="F594" s="111"/>
      <c r="G594" s="111"/>
      <c r="H594" s="111"/>
      <c r="I594" s="111"/>
      <c r="J594" s="111"/>
      <c r="K594" s="111"/>
      <c r="L594" s="111"/>
      <c r="M594" s="111"/>
      <c r="N594" s="111"/>
      <c r="O594" s="111"/>
      <c r="P594" s="111"/>
    </row>
    <row r="595" spans="1:16" s="127" customFormat="1" ht="11.25" customHeight="1" x14ac:dyDescent="0.2">
      <c r="A595" s="254"/>
      <c r="B595" s="258"/>
      <c r="C595" s="259"/>
      <c r="D595" s="44"/>
      <c r="E595" s="111"/>
      <c r="F595" s="111"/>
      <c r="G595" s="111"/>
      <c r="H595" s="111"/>
      <c r="I595" s="111"/>
      <c r="J595" s="111"/>
      <c r="K595" s="111"/>
      <c r="L595" s="111"/>
      <c r="M595" s="111"/>
      <c r="N595" s="111"/>
      <c r="O595" s="111"/>
      <c r="P595" s="111"/>
    </row>
    <row r="596" spans="1:16" s="127" customFormat="1" ht="11.25" customHeight="1" x14ac:dyDescent="0.2">
      <c r="A596" s="254"/>
      <c r="B596" s="258"/>
      <c r="C596" s="259"/>
      <c r="D596" s="44"/>
      <c r="E596" s="111"/>
      <c r="F596" s="111"/>
      <c r="G596" s="111"/>
      <c r="H596" s="111"/>
      <c r="I596" s="111"/>
      <c r="J596" s="111"/>
      <c r="K596" s="111"/>
      <c r="L596" s="111"/>
      <c r="M596" s="111"/>
      <c r="N596" s="111"/>
      <c r="O596" s="111"/>
      <c r="P596" s="111"/>
    </row>
    <row r="597" spans="1:16" s="127" customFormat="1" ht="11.25" customHeight="1" x14ac:dyDescent="0.2">
      <c r="A597" s="254"/>
      <c r="B597" s="258"/>
      <c r="C597" s="259"/>
      <c r="D597" s="44"/>
      <c r="E597" s="111"/>
      <c r="F597" s="111"/>
      <c r="G597" s="111"/>
      <c r="H597" s="111"/>
      <c r="I597" s="111"/>
      <c r="J597" s="111"/>
      <c r="K597" s="111"/>
      <c r="L597" s="111"/>
      <c r="M597" s="111"/>
      <c r="N597" s="111"/>
      <c r="O597" s="111"/>
      <c r="P597" s="111"/>
    </row>
    <row r="598" spans="1:16" s="127" customFormat="1" ht="11.25" customHeight="1" x14ac:dyDescent="0.2">
      <c r="A598" s="254"/>
      <c r="B598" s="258"/>
      <c r="C598" s="259"/>
      <c r="D598" s="44"/>
      <c r="E598" s="111"/>
      <c r="F598" s="111"/>
      <c r="G598" s="111"/>
      <c r="H598" s="111"/>
      <c r="I598" s="111"/>
      <c r="J598" s="111"/>
      <c r="K598" s="111"/>
      <c r="L598" s="111"/>
      <c r="M598" s="111"/>
      <c r="N598" s="111"/>
      <c r="O598" s="111"/>
      <c r="P598" s="111"/>
    </row>
    <row r="599" spans="1:16" s="127" customFormat="1" ht="11.25" customHeight="1" x14ac:dyDescent="0.2">
      <c r="A599" s="254"/>
      <c r="B599" s="258"/>
      <c r="C599" s="259"/>
      <c r="D599" s="44"/>
      <c r="E599" s="111"/>
      <c r="F599" s="111"/>
      <c r="G599" s="111"/>
      <c r="H599" s="111"/>
      <c r="I599" s="111"/>
      <c r="J599" s="111"/>
      <c r="K599" s="111"/>
      <c r="L599" s="111"/>
      <c r="M599" s="111"/>
      <c r="N599" s="111"/>
      <c r="O599" s="111"/>
      <c r="P599" s="111"/>
    </row>
    <row r="600" spans="1:16" s="127" customFormat="1" ht="11.25" customHeight="1" x14ac:dyDescent="0.2">
      <c r="A600" s="254"/>
      <c r="B600" s="258"/>
      <c r="C600" s="259"/>
      <c r="D600" s="44"/>
      <c r="E600" s="111"/>
      <c r="F600" s="111"/>
      <c r="G600" s="111"/>
      <c r="H600" s="111"/>
      <c r="I600" s="111"/>
      <c r="J600" s="111"/>
      <c r="K600" s="111"/>
      <c r="L600" s="111"/>
      <c r="M600" s="111"/>
      <c r="N600" s="111"/>
      <c r="O600" s="111"/>
      <c r="P600" s="111"/>
    </row>
    <row r="601" spans="1:16" s="127" customFormat="1" ht="11.25" customHeight="1" x14ac:dyDescent="0.2">
      <c r="A601" s="254"/>
      <c r="B601" s="258"/>
      <c r="C601" s="259"/>
      <c r="D601" s="44"/>
      <c r="E601" s="111"/>
      <c r="F601" s="111"/>
      <c r="G601" s="111"/>
      <c r="H601" s="111"/>
      <c r="I601" s="111"/>
      <c r="J601" s="111"/>
      <c r="K601" s="111"/>
      <c r="L601" s="111"/>
      <c r="M601" s="111"/>
      <c r="N601" s="111"/>
      <c r="O601" s="111"/>
      <c r="P601" s="111"/>
    </row>
    <row r="602" spans="1:16" s="127" customFormat="1" ht="11.25" customHeight="1" x14ac:dyDescent="0.2">
      <c r="A602" s="254"/>
      <c r="B602" s="258"/>
      <c r="C602" s="259"/>
      <c r="D602" s="44"/>
      <c r="E602" s="111"/>
      <c r="F602" s="111"/>
      <c r="G602" s="111"/>
      <c r="H602" s="111"/>
      <c r="I602" s="111"/>
      <c r="J602" s="111"/>
      <c r="K602" s="111"/>
      <c r="L602" s="111"/>
      <c r="M602" s="111"/>
      <c r="N602" s="111"/>
      <c r="O602" s="111"/>
      <c r="P602" s="111"/>
    </row>
    <row r="603" spans="1:16" s="127" customFormat="1" ht="11.25" customHeight="1" x14ac:dyDescent="0.2">
      <c r="A603" s="254"/>
      <c r="B603" s="258"/>
      <c r="C603" s="259"/>
      <c r="D603" s="44"/>
      <c r="E603" s="111"/>
      <c r="F603" s="111"/>
      <c r="G603" s="111"/>
      <c r="H603" s="111"/>
      <c r="I603" s="111"/>
      <c r="J603" s="111"/>
      <c r="K603" s="111"/>
      <c r="L603" s="111"/>
      <c r="M603" s="111"/>
      <c r="N603" s="111"/>
      <c r="O603" s="111"/>
      <c r="P603" s="111"/>
    </row>
    <row r="604" spans="1:16" s="127" customFormat="1" ht="11.25" customHeight="1" x14ac:dyDescent="0.2">
      <c r="A604" s="254"/>
      <c r="B604" s="258"/>
      <c r="C604" s="259"/>
      <c r="D604" s="44"/>
      <c r="E604" s="111"/>
      <c r="F604" s="111"/>
      <c r="G604" s="111"/>
      <c r="H604" s="111"/>
      <c r="I604" s="111"/>
      <c r="J604" s="111"/>
      <c r="K604" s="111"/>
      <c r="L604" s="111"/>
      <c r="M604" s="111"/>
      <c r="N604" s="111"/>
      <c r="O604" s="111"/>
      <c r="P604" s="111"/>
    </row>
    <row r="605" spans="1:16" s="127" customFormat="1" ht="11.25" customHeight="1" x14ac:dyDescent="0.2">
      <c r="A605" s="254"/>
      <c r="B605" s="258"/>
      <c r="C605" s="259"/>
      <c r="D605" s="44"/>
      <c r="E605" s="111"/>
      <c r="F605" s="111"/>
      <c r="G605" s="111"/>
      <c r="H605" s="111"/>
      <c r="I605" s="111"/>
      <c r="J605" s="111"/>
      <c r="K605" s="111"/>
      <c r="L605" s="111"/>
      <c r="M605" s="111"/>
      <c r="N605" s="111"/>
      <c r="O605" s="111"/>
      <c r="P605" s="111"/>
    </row>
    <row r="606" spans="1:16" s="127" customFormat="1" ht="11.25" customHeight="1" x14ac:dyDescent="0.2">
      <c r="A606" s="254"/>
      <c r="B606" s="258"/>
      <c r="C606" s="259"/>
      <c r="D606" s="44"/>
      <c r="E606" s="111"/>
      <c r="F606" s="111"/>
      <c r="G606" s="111"/>
      <c r="H606" s="111"/>
      <c r="I606" s="111"/>
      <c r="J606" s="111"/>
      <c r="K606" s="111"/>
      <c r="L606" s="111"/>
      <c r="M606" s="111"/>
      <c r="N606" s="111"/>
      <c r="O606" s="111"/>
      <c r="P606" s="111"/>
    </row>
    <row r="607" spans="1:16" s="127" customFormat="1" ht="11.25" customHeight="1" x14ac:dyDescent="0.2">
      <c r="A607" s="254"/>
      <c r="B607" s="258"/>
      <c r="C607" s="259"/>
      <c r="D607" s="44"/>
      <c r="E607" s="111"/>
      <c r="F607" s="111"/>
      <c r="G607" s="111"/>
      <c r="H607" s="111"/>
      <c r="I607" s="111"/>
      <c r="J607" s="111"/>
      <c r="K607" s="111"/>
      <c r="L607" s="111"/>
      <c r="M607" s="111"/>
      <c r="N607" s="111"/>
      <c r="O607" s="111"/>
      <c r="P607" s="111"/>
    </row>
    <row r="608" spans="1:16" s="127" customFormat="1" ht="11.25" customHeight="1" x14ac:dyDescent="0.2">
      <c r="A608" s="254"/>
      <c r="B608" s="258"/>
      <c r="C608" s="259"/>
      <c r="D608" s="44"/>
      <c r="E608" s="111"/>
      <c r="F608" s="111"/>
      <c r="G608" s="111"/>
      <c r="H608" s="111"/>
      <c r="I608" s="111"/>
      <c r="J608" s="111"/>
      <c r="K608" s="111"/>
      <c r="L608" s="111"/>
      <c r="M608" s="111"/>
      <c r="N608" s="111"/>
      <c r="O608" s="111"/>
      <c r="P608" s="111"/>
    </row>
    <row r="609" spans="1:16" s="127" customFormat="1" ht="11.25" customHeight="1" x14ac:dyDescent="0.2">
      <c r="A609" s="254"/>
      <c r="B609" s="258"/>
      <c r="C609" s="259"/>
      <c r="D609" s="44"/>
      <c r="E609" s="111"/>
      <c r="F609" s="111"/>
      <c r="G609" s="111"/>
      <c r="H609" s="111"/>
      <c r="I609" s="111"/>
      <c r="J609" s="111"/>
      <c r="K609" s="111"/>
      <c r="L609" s="111"/>
      <c r="M609" s="111"/>
      <c r="N609" s="111"/>
      <c r="O609" s="111"/>
      <c r="P609" s="111"/>
    </row>
    <row r="610" spans="1:16" s="127" customFormat="1" ht="11.25" customHeight="1" x14ac:dyDescent="0.2">
      <c r="A610" s="254"/>
      <c r="B610" s="258"/>
      <c r="C610" s="259"/>
      <c r="D610" s="44"/>
      <c r="E610" s="111"/>
      <c r="F610" s="111"/>
      <c r="G610" s="111"/>
      <c r="H610" s="111"/>
      <c r="I610" s="111"/>
      <c r="J610" s="111"/>
      <c r="K610" s="111"/>
      <c r="L610" s="111"/>
      <c r="M610" s="111"/>
      <c r="N610" s="111"/>
      <c r="O610" s="111"/>
      <c r="P610" s="111"/>
    </row>
    <row r="611" spans="1:16" s="127" customFormat="1" ht="11.25" customHeight="1" x14ac:dyDescent="0.2">
      <c r="A611" s="254"/>
      <c r="B611" s="258"/>
      <c r="C611" s="259"/>
      <c r="D611" s="44"/>
      <c r="E611" s="111"/>
      <c r="F611" s="111"/>
      <c r="G611" s="111"/>
      <c r="H611" s="111"/>
      <c r="I611" s="111"/>
      <c r="J611" s="111"/>
      <c r="K611" s="111"/>
      <c r="L611" s="111"/>
      <c r="M611" s="111"/>
      <c r="N611" s="111"/>
      <c r="O611" s="111"/>
      <c r="P611" s="111"/>
    </row>
    <row r="612" spans="1:16" s="127" customFormat="1" ht="11.25" customHeight="1" x14ac:dyDescent="0.2">
      <c r="A612" s="254"/>
      <c r="B612" s="258"/>
      <c r="C612" s="259"/>
      <c r="D612" s="44"/>
      <c r="E612" s="111"/>
      <c r="F612" s="111"/>
      <c r="G612" s="111"/>
      <c r="H612" s="111"/>
      <c r="I612" s="111"/>
      <c r="J612" s="111"/>
      <c r="K612" s="111"/>
      <c r="L612" s="111"/>
      <c r="M612" s="111"/>
      <c r="N612" s="111"/>
      <c r="O612" s="111"/>
      <c r="P612" s="111"/>
    </row>
    <row r="613" spans="1:16" s="127" customFormat="1" ht="11.25" customHeight="1" x14ac:dyDescent="0.2">
      <c r="A613" s="254"/>
      <c r="B613" s="258"/>
      <c r="C613" s="259"/>
      <c r="D613" s="44"/>
      <c r="E613" s="111"/>
      <c r="F613" s="111"/>
      <c r="G613" s="111"/>
      <c r="H613" s="111"/>
      <c r="I613" s="111"/>
      <c r="J613" s="111"/>
      <c r="K613" s="111"/>
      <c r="L613" s="111"/>
      <c r="M613" s="111"/>
      <c r="N613" s="111"/>
      <c r="O613" s="111"/>
      <c r="P613" s="111"/>
    </row>
    <row r="614" spans="1:16" s="127" customFormat="1" ht="11.25" customHeight="1" x14ac:dyDescent="0.2">
      <c r="A614" s="254"/>
      <c r="B614" s="258"/>
      <c r="C614" s="259"/>
      <c r="D614" s="44"/>
      <c r="E614" s="111"/>
      <c r="F614" s="111"/>
      <c r="G614" s="111"/>
      <c r="H614" s="111"/>
      <c r="I614" s="111"/>
      <c r="J614" s="111"/>
      <c r="K614" s="111"/>
      <c r="L614" s="111"/>
      <c r="M614" s="111"/>
      <c r="N614" s="111"/>
      <c r="O614" s="111"/>
      <c r="P614" s="111"/>
    </row>
    <row r="615" spans="1:16" s="127" customFormat="1" ht="11.25" customHeight="1" x14ac:dyDescent="0.2">
      <c r="A615" s="254"/>
      <c r="B615" s="258"/>
      <c r="C615" s="259"/>
      <c r="D615" s="44"/>
      <c r="E615" s="111"/>
      <c r="F615" s="111"/>
      <c r="G615" s="111"/>
      <c r="H615" s="111"/>
      <c r="I615" s="111"/>
      <c r="J615" s="111"/>
      <c r="K615" s="111"/>
      <c r="L615" s="111"/>
      <c r="M615" s="111"/>
      <c r="N615" s="111"/>
      <c r="O615" s="111"/>
      <c r="P615" s="111"/>
    </row>
    <row r="616" spans="1:16" s="127" customFormat="1" ht="11.25" customHeight="1" x14ac:dyDescent="0.2">
      <c r="A616" s="254"/>
      <c r="B616" s="258"/>
      <c r="C616" s="259"/>
      <c r="D616" s="44"/>
      <c r="E616" s="111"/>
      <c r="F616" s="111"/>
      <c r="G616" s="111"/>
      <c r="H616" s="111"/>
      <c r="I616" s="111"/>
      <c r="J616" s="111"/>
      <c r="K616" s="111"/>
      <c r="L616" s="111"/>
      <c r="M616" s="111"/>
      <c r="N616" s="111"/>
      <c r="O616" s="111"/>
      <c r="P616" s="111"/>
    </row>
    <row r="617" spans="1:16" s="127" customFormat="1" ht="11.25" customHeight="1" x14ac:dyDescent="0.2">
      <c r="A617" s="254"/>
      <c r="B617" s="258"/>
      <c r="C617" s="259"/>
      <c r="D617" s="44"/>
      <c r="E617" s="111"/>
      <c r="F617" s="111"/>
      <c r="G617" s="111"/>
      <c r="H617" s="111"/>
      <c r="I617" s="111"/>
      <c r="J617" s="111"/>
      <c r="K617" s="111"/>
      <c r="L617" s="111"/>
      <c r="M617" s="111"/>
      <c r="N617" s="111"/>
      <c r="O617" s="111"/>
      <c r="P617" s="111"/>
    </row>
    <row r="618" spans="1:16" s="127" customFormat="1" ht="11.25" customHeight="1" x14ac:dyDescent="0.2">
      <c r="A618" s="254"/>
      <c r="B618" s="258"/>
      <c r="C618" s="259"/>
      <c r="D618" s="44"/>
      <c r="E618" s="111"/>
      <c r="F618" s="111"/>
      <c r="G618" s="111"/>
      <c r="H618" s="111"/>
      <c r="I618" s="111"/>
      <c r="J618" s="111"/>
      <c r="K618" s="111"/>
      <c r="L618" s="111"/>
      <c r="M618" s="111"/>
      <c r="N618" s="111"/>
      <c r="O618" s="111"/>
      <c r="P618" s="111"/>
    </row>
    <row r="619" spans="1:16" s="127" customFormat="1" ht="11.25" customHeight="1" x14ac:dyDescent="0.2">
      <c r="A619" s="254"/>
      <c r="B619" s="258"/>
      <c r="C619" s="259"/>
      <c r="D619" s="44"/>
      <c r="E619" s="111"/>
      <c r="F619" s="111"/>
      <c r="G619" s="111"/>
      <c r="H619" s="111"/>
      <c r="I619" s="111"/>
      <c r="J619" s="111"/>
      <c r="K619" s="111"/>
      <c r="L619" s="111"/>
      <c r="M619" s="111"/>
      <c r="N619" s="111"/>
      <c r="O619" s="111"/>
      <c r="P619" s="111"/>
    </row>
    <row r="620" spans="1:16" s="127" customFormat="1" ht="11.25" customHeight="1" x14ac:dyDescent="0.2">
      <c r="A620" s="254"/>
      <c r="B620" s="258"/>
      <c r="C620" s="259"/>
      <c r="D620" s="44"/>
      <c r="E620" s="111"/>
      <c r="F620" s="111"/>
      <c r="G620" s="111"/>
      <c r="H620" s="111"/>
      <c r="I620" s="111"/>
      <c r="J620" s="111"/>
      <c r="K620" s="111"/>
      <c r="L620" s="111"/>
      <c r="M620" s="111"/>
      <c r="N620" s="111"/>
      <c r="O620" s="111"/>
      <c r="P620" s="111"/>
    </row>
    <row r="621" spans="1:16" s="127" customFormat="1" ht="11.25" customHeight="1" x14ac:dyDescent="0.2">
      <c r="A621" s="254"/>
      <c r="B621" s="258"/>
      <c r="C621" s="259"/>
      <c r="D621" s="44"/>
      <c r="E621" s="111"/>
      <c r="F621" s="111"/>
      <c r="G621" s="111"/>
      <c r="H621" s="111"/>
      <c r="I621" s="111"/>
      <c r="J621" s="111"/>
      <c r="K621" s="111"/>
      <c r="L621" s="111"/>
      <c r="M621" s="111"/>
      <c r="N621" s="111"/>
      <c r="O621" s="111"/>
      <c r="P621" s="111"/>
    </row>
    <row r="622" spans="1:16" s="127" customFormat="1" ht="11.25" customHeight="1" x14ac:dyDescent="0.2">
      <c r="A622" s="254"/>
      <c r="B622" s="258"/>
      <c r="C622" s="259"/>
      <c r="D622" s="44"/>
      <c r="E622" s="111"/>
      <c r="F622" s="111"/>
      <c r="G622" s="111"/>
      <c r="H622" s="111"/>
      <c r="I622" s="111"/>
      <c r="J622" s="111"/>
      <c r="K622" s="111"/>
      <c r="L622" s="111"/>
      <c r="M622" s="111"/>
      <c r="N622" s="111"/>
      <c r="O622" s="111"/>
      <c r="P622" s="111"/>
    </row>
    <row r="623" spans="1:16" s="127" customFormat="1" ht="11.25" customHeight="1" x14ac:dyDescent="0.2">
      <c r="A623" s="254"/>
      <c r="B623" s="258"/>
      <c r="C623" s="259"/>
      <c r="D623" s="44"/>
      <c r="E623" s="111"/>
      <c r="F623" s="111"/>
      <c r="G623" s="111"/>
      <c r="H623" s="111"/>
      <c r="I623" s="111"/>
      <c r="J623" s="111"/>
      <c r="K623" s="111"/>
      <c r="L623" s="111"/>
      <c r="M623" s="111"/>
      <c r="N623" s="111"/>
      <c r="O623" s="111"/>
      <c r="P623" s="111"/>
    </row>
    <row r="624" spans="1:16" s="127" customFormat="1" ht="11.25" customHeight="1" x14ac:dyDescent="0.2">
      <c r="A624" s="254"/>
      <c r="B624" s="258"/>
      <c r="C624" s="259"/>
      <c r="D624" s="44"/>
      <c r="E624" s="111"/>
      <c r="F624" s="111"/>
      <c r="G624" s="111"/>
      <c r="H624" s="111"/>
      <c r="I624" s="111"/>
      <c r="J624" s="111"/>
      <c r="K624" s="111"/>
      <c r="L624" s="111"/>
      <c r="M624" s="111"/>
      <c r="N624" s="111"/>
      <c r="O624" s="111"/>
      <c r="P624" s="111"/>
    </row>
    <row r="625" spans="1:16" s="127" customFormat="1" ht="11.25" customHeight="1" x14ac:dyDescent="0.2">
      <c r="A625" s="254"/>
      <c r="B625" s="258"/>
      <c r="C625" s="259"/>
      <c r="D625" s="44"/>
      <c r="E625" s="111"/>
      <c r="F625" s="111"/>
      <c r="G625" s="111"/>
      <c r="H625" s="111"/>
      <c r="I625" s="111"/>
      <c r="J625" s="111"/>
      <c r="K625" s="111"/>
      <c r="L625" s="111"/>
      <c r="M625" s="111"/>
      <c r="N625" s="111"/>
      <c r="O625" s="111"/>
      <c r="P625" s="111"/>
    </row>
    <row r="626" spans="1:16" s="127" customFormat="1" ht="11.25" customHeight="1" x14ac:dyDescent="0.2">
      <c r="A626" s="254"/>
      <c r="B626" s="258"/>
      <c r="C626" s="259"/>
      <c r="D626" s="44"/>
      <c r="E626" s="111"/>
      <c r="F626" s="111"/>
      <c r="G626" s="111"/>
      <c r="H626" s="111"/>
      <c r="I626" s="111"/>
      <c r="J626" s="111"/>
      <c r="K626" s="111"/>
      <c r="L626" s="111"/>
      <c r="M626" s="111"/>
      <c r="N626" s="111"/>
      <c r="O626" s="111"/>
      <c r="P626" s="111"/>
    </row>
    <row r="627" spans="1:16" s="127" customFormat="1" ht="11.25" customHeight="1" x14ac:dyDescent="0.2">
      <c r="A627" s="254"/>
      <c r="B627" s="258"/>
      <c r="C627" s="259"/>
      <c r="D627" s="44"/>
      <c r="E627" s="111"/>
      <c r="F627" s="111"/>
      <c r="G627" s="111"/>
      <c r="H627" s="111"/>
      <c r="I627" s="111"/>
      <c r="J627" s="111"/>
      <c r="K627" s="111"/>
      <c r="L627" s="111"/>
      <c r="M627" s="111"/>
      <c r="N627" s="111"/>
      <c r="O627" s="111"/>
      <c r="P627" s="111"/>
    </row>
    <row r="628" spans="1:16" s="127" customFormat="1" ht="11.25" customHeight="1" x14ac:dyDescent="0.2">
      <c r="A628" s="254"/>
      <c r="B628" s="258"/>
      <c r="C628" s="259"/>
      <c r="D628" s="44"/>
      <c r="E628" s="111"/>
      <c r="F628" s="111"/>
      <c r="G628" s="111"/>
      <c r="H628" s="111"/>
      <c r="I628" s="111"/>
      <c r="J628" s="111"/>
      <c r="K628" s="111"/>
      <c r="L628" s="111"/>
      <c r="M628" s="111"/>
      <c r="N628" s="111"/>
      <c r="O628" s="111"/>
      <c r="P628" s="111"/>
    </row>
    <row r="629" spans="1:16" s="127" customFormat="1" ht="11.25" customHeight="1" x14ac:dyDescent="0.2">
      <c r="A629" s="254"/>
      <c r="B629" s="258"/>
      <c r="C629" s="259"/>
      <c r="D629" s="44"/>
      <c r="E629" s="111"/>
      <c r="F629" s="111"/>
      <c r="G629" s="111"/>
      <c r="H629" s="111"/>
      <c r="I629" s="111"/>
      <c r="J629" s="111"/>
      <c r="K629" s="111"/>
      <c r="L629" s="111"/>
      <c r="M629" s="111"/>
      <c r="N629" s="111"/>
      <c r="O629" s="111"/>
      <c r="P629" s="111"/>
    </row>
    <row r="630" spans="1:16" s="127" customFormat="1" ht="11.25" customHeight="1" x14ac:dyDescent="0.2">
      <c r="A630" s="254"/>
      <c r="B630" s="258"/>
      <c r="C630" s="259"/>
      <c r="D630" s="44"/>
      <c r="E630" s="111"/>
      <c r="F630" s="111"/>
      <c r="G630" s="111"/>
      <c r="H630" s="111"/>
      <c r="I630" s="111"/>
      <c r="J630" s="111"/>
      <c r="K630" s="111"/>
      <c r="L630" s="111"/>
      <c r="M630" s="111"/>
      <c r="N630" s="111"/>
      <c r="O630" s="111"/>
      <c r="P630" s="111"/>
    </row>
    <row r="631" spans="1:16" s="127" customFormat="1" ht="11.25" customHeight="1" x14ac:dyDescent="0.2">
      <c r="A631" s="254"/>
      <c r="B631" s="258"/>
      <c r="C631" s="259"/>
      <c r="D631" s="44"/>
      <c r="E631" s="111"/>
      <c r="F631" s="111"/>
      <c r="G631" s="111"/>
      <c r="H631" s="111"/>
      <c r="I631" s="111"/>
      <c r="J631" s="111"/>
      <c r="K631" s="111"/>
      <c r="L631" s="111"/>
      <c r="M631" s="111"/>
      <c r="N631" s="111"/>
      <c r="O631" s="111"/>
      <c r="P631" s="111"/>
    </row>
    <row r="632" spans="1:16" s="127" customFormat="1" ht="11.25" customHeight="1" x14ac:dyDescent="0.2">
      <c r="A632" s="254"/>
      <c r="B632" s="258"/>
      <c r="C632" s="259"/>
      <c r="D632" s="44"/>
      <c r="E632" s="111"/>
      <c r="F632" s="111"/>
      <c r="G632" s="111"/>
      <c r="H632" s="111"/>
      <c r="I632" s="111"/>
      <c r="J632" s="111"/>
      <c r="K632" s="111"/>
      <c r="L632" s="111"/>
      <c r="M632" s="111"/>
      <c r="N632" s="111"/>
      <c r="O632" s="111"/>
      <c r="P632" s="111"/>
    </row>
    <row r="633" spans="1:16" s="127" customFormat="1" ht="11.25" customHeight="1" x14ac:dyDescent="0.2">
      <c r="A633" s="254"/>
      <c r="B633" s="258"/>
      <c r="C633" s="259"/>
      <c r="D633" s="44"/>
      <c r="E633" s="111"/>
      <c r="F633" s="111"/>
      <c r="G633" s="111"/>
      <c r="H633" s="111"/>
      <c r="I633" s="111"/>
      <c r="J633" s="111"/>
      <c r="K633" s="111"/>
      <c r="L633" s="111"/>
      <c r="M633" s="111"/>
      <c r="N633" s="111"/>
      <c r="O633" s="111"/>
      <c r="P633" s="111"/>
    </row>
    <row r="634" spans="1:16" s="127" customFormat="1" ht="11.25" customHeight="1" x14ac:dyDescent="0.2">
      <c r="A634" s="254"/>
      <c r="B634" s="258"/>
      <c r="C634" s="259"/>
      <c r="D634" s="44"/>
      <c r="E634" s="111"/>
      <c r="F634" s="111"/>
      <c r="G634" s="111"/>
      <c r="H634" s="111"/>
      <c r="I634" s="111"/>
      <c r="J634" s="111"/>
      <c r="K634" s="111"/>
      <c r="L634" s="111"/>
      <c r="M634" s="111"/>
      <c r="N634" s="111"/>
      <c r="O634" s="111"/>
      <c r="P634" s="111"/>
    </row>
    <row r="635" spans="1:16" s="127" customFormat="1" ht="11.25" customHeight="1" x14ac:dyDescent="0.2">
      <c r="A635" s="254"/>
      <c r="B635" s="258"/>
      <c r="C635" s="259"/>
      <c r="D635" s="44"/>
      <c r="E635" s="111"/>
      <c r="F635" s="111"/>
      <c r="G635" s="111"/>
      <c r="H635" s="111"/>
      <c r="I635" s="111"/>
      <c r="J635" s="111"/>
      <c r="K635" s="111"/>
      <c r="L635" s="111"/>
      <c r="M635" s="111"/>
      <c r="N635" s="111"/>
      <c r="O635" s="111"/>
      <c r="P635" s="111"/>
    </row>
    <row r="636" spans="1:16" s="127" customFormat="1" ht="11.25" customHeight="1" x14ac:dyDescent="0.2">
      <c r="A636" s="254"/>
      <c r="B636" s="258"/>
      <c r="C636" s="259"/>
      <c r="D636" s="44"/>
      <c r="E636" s="111"/>
      <c r="F636" s="111"/>
      <c r="G636" s="111"/>
      <c r="H636" s="111"/>
      <c r="I636" s="111"/>
      <c r="J636" s="111"/>
      <c r="K636" s="111"/>
      <c r="L636" s="111"/>
      <c r="M636" s="111"/>
      <c r="N636" s="111"/>
      <c r="O636" s="111"/>
      <c r="P636" s="111"/>
    </row>
    <row r="637" spans="1:16" s="127" customFormat="1" ht="11.25" customHeight="1" x14ac:dyDescent="0.2">
      <c r="A637" s="254"/>
      <c r="B637" s="258"/>
      <c r="C637" s="259"/>
      <c r="D637" s="44"/>
      <c r="E637" s="111"/>
      <c r="F637" s="111"/>
      <c r="G637" s="111"/>
      <c r="H637" s="111"/>
      <c r="I637" s="111"/>
      <c r="J637" s="111"/>
      <c r="K637" s="111"/>
      <c r="L637" s="111"/>
      <c r="M637" s="111"/>
      <c r="N637" s="111"/>
      <c r="O637" s="111"/>
      <c r="P637" s="111"/>
    </row>
    <row r="638" spans="1:16" s="127" customFormat="1" ht="11.25" customHeight="1" x14ac:dyDescent="0.2">
      <c r="A638" s="254"/>
      <c r="B638" s="258"/>
      <c r="C638" s="259"/>
      <c r="D638" s="44"/>
      <c r="E638" s="111"/>
      <c r="F638" s="111"/>
      <c r="G638" s="111"/>
      <c r="H638" s="111"/>
      <c r="I638" s="111"/>
      <c r="J638" s="111"/>
      <c r="K638" s="111"/>
      <c r="L638" s="111"/>
      <c r="M638" s="111"/>
      <c r="N638" s="111"/>
      <c r="O638" s="111"/>
      <c r="P638" s="111"/>
    </row>
    <row r="639" spans="1:16" s="127" customFormat="1" ht="11.25" customHeight="1" x14ac:dyDescent="0.2">
      <c r="A639" s="254"/>
      <c r="B639" s="258"/>
      <c r="C639" s="259"/>
      <c r="D639" s="44"/>
      <c r="E639" s="111"/>
      <c r="F639" s="111"/>
      <c r="G639" s="111"/>
      <c r="H639" s="111"/>
      <c r="I639" s="111"/>
      <c r="J639" s="111"/>
      <c r="K639" s="111"/>
      <c r="L639" s="111"/>
      <c r="M639" s="111"/>
      <c r="N639" s="111"/>
      <c r="O639" s="111"/>
      <c r="P639" s="111"/>
    </row>
    <row r="640" spans="1:16" s="127" customFormat="1" ht="11.25" customHeight="1" x14ac:dyDescent="0.2">
      <c r="A640" s="254"/>
      <c r="B640" s="258"/>
      <c r="C640" s="259"/>
      <c r="D640" s="44"/>
      <c r="E640" s="111"/>
      <c r="F640" s="111"/>
      <c r="G640" s="111"/>
      <c r="H640" s="111"/>
      <c r="I640" s="111"/>
      <c r="J640" s="111"/>
      <c r="K640" s="111"/>
      <c r="L640" s="111"/>
      <c r="M640" s="111"/>
      <c r="N640" s="111"/>
      <c r="O640" s="111"/>
      <c r="P640" s="111"/>
    </row>
    <row r="641" spans="1:16" s="127" customFormat="1" ht="11.25" customHeight="1" x14ac:dyDescent="0.2">
      <c r="A641" s="254"/>
      <c r="B641" s="258"/>
      <c r="C641" s="259"/>
      <c r="D641" s="44"/>
      <c r="E641" s="111"/>
      <c r="F641" s="111"/>
      <c r="G641" s="111"/>
      <c r="H641" s="111"/>
      <c r="I641" s="111"/>
      <c r="J641" s="111"/>
      <c r="K641" s="111"/>
      <c r="L641" s="111"/>
      <c r="M641" s="111"/>
      <c r="N641" s="111"/>
      <c r="O641" s="111"/>
      <c r="P641" s="111"/>
    </row>
    <row r="642" spans="1:16" s="127" customFormat="1" ht="11.25" customHeight="1" x14ac:dyDescent="0.2">
      <c r="A642" s="254"/>
      <c r="B642" s="258"/>
      <c r="C642" s="259"/>
      <c r="D642" s="44"/>
      <c r="E642" s="111"/>
      <c r="F642" s="111"/>
      <c r="G642" s="111"/>
      <c r="H642" s="111"/>
      <c r="I642" s="111"/>
      <c r="J642" s="111"/>
      <c r="K642" s="111"/>
      <c r="L642" s="111"/>
      <c r="M642" s="111"/>
      <c r="N642" s="111"/>
      <c r="O642" s="111"/>
      <c r="P642" s="111"/>
    </row>
    <row r="643" spans="1:16" s="127" customFormat="1" ht="11.25" customHeight="1" x14ac:dyDescent="0.2">
      <c r="A643" s="254"/>
      <c r="B643" s="258"/>
      <c r="C643" s="259"/>
      <c r="D643" s="44"/>
      <c r="E643" s="111"/>
      <c r="F643" s="111"/>
      <c r="G643" s="111"/>
      <c r="H643" s="111"/>
      <c r="I643" s="111"/>
      <c r="J643" s="111"/>
      <c r="K643" s="111"/>
      <c r="L643" s="111"/>
      <c r="M643" s="111"/>
      <c r="N643" s="111"/>
      <c r="O643" s="111"/>
      <c r="P643" s="111"/>
    </row>
    <row r="644" spans="1:16" s="127" customFormat="1" ht="11.25" customHeight="1" x14ac:dyDescent="0.2">
      <c r="A644" s="254"/>
      <c r="B644" s="258"/>
      <c r="C644" s="259"/>
      <c r="D644" s="44"/>
      <c r="E644" s="111"/>
      <c r="F644" s="111"/>
      <c r="G644" s="111"/>
      <c r="H644" s="111"/>
      <c r="I644" s="111"/>
      <c r="J644" s="111"/>
      <c r="K644" s="111"/>
      <c r="L644" s="111"/>
      <c r="M644" s="111"/>
      <c r="N644" s="111"/>
      <c r="O644" s="111"/>
      <c r="P644" s="111"/>
    </row>
    <row r="645" spans="1:16" s="127" customFormat="1" ht="11.25" customHeight="1" x14ac:dyDescent="0.2">
      <c r="A645" s="254"/>
      <c r="B645" s="258"/>
      <c r="C645" s="259"/>
      <c r="D645" s="44"/>
      <c r="E645" s="111"/>
      <c r="F645" s="111"/>
      <c r="G645" s="111"/>
      <c r="H645" s="111"/>
      <c r="I645" s="111"/>
      <c r="J645" s="111"/>
      <c r="K645" s="111"/>
      <c r="L645" s="111"/>
      <c r="M645" s="111"/>
      <c r="N645" s="111"/>
      <c r="O645" s="111"/>
      <c r="P645" s="111"/>
    </row>
    <row r="646" spans="1:16" s="127" customFormat="1" ht="11.25" customHeight="1" x14ac:dyDescent="0.2">
      <c r="A646" s="254"/>
      <c r="B646" s="258"/>
      <c r="C646" s="259"/>
      <c r="D646" s="44"/>
      <c r="E646" s="111"/>
      <c r="F646" s="111"/>
      <c r="G646" s="111"/>
      <c r="H646" s="111"/>
      <c r="I646" s="111"/>
      <c r="J646" s="111"/>
      <c r="K646" s="111"/>
      <c r="L646" s="111"/>
      <c r="M646" s="111"/>
      <c r="N646" s="111"/>
      <c r="O646" s="111"/>
      <c r="P646" s="111"/>
    </row>
    <row r="647" spans="1:16" s="127" customFormat="1" ht="11.25" customHeight="1" x14ac:dyDescent="0.2">
      <c r="A647" s="254"/>
      <c r="B647" s="258"/>
      <c r="C647" s="259"/>
      <c r="D647" s="44"/>
      <c r="E647" s="111"/>
      <c r="F647" s="111"/>
      <c r="G647" s="111"/>
      <c r="H647" s="111"/>
      <c r="I647" s="111"/>
      <c r="J647" s="111"/>
      <c r="K647" s="111"/>
      <c r="L647" s="111"/>
      <c r="M647" s="111"/>
      <c r="N647" s="111"/>
      <c r="O647" s="111"/>
      <c r="P647" s="111"/>
    </row>
    <row r="648" spans="1:16" s="127" customFormat="1" ht="11.25" customHeight="1" x14ac:dyDescent="0.2">
      <c r="A648" s="254"/>
      <c r="B648" s="258"/>
      <c r="C648" s="259"/>
      <c r="D648" s="44"/>
      <c r="E648" s="111"/>
      <c r="F648" s="111"/>
      <c r="G648" s="111"/>
      <c r="H648" s="111"/>
      <c r="I648" s="111"/>
      <c r="J648" s="111"/>
      <c r="K648" s="111"/>
      <c r="L648" s="111"/>
      <c r="M648" s="111"/>
      <c r="N648" s="111"/>
      <c r="O648" s="111"/>
      <c r="P648" s="111"/>
    </row>
    <row r="649" spans="1:16" s="127" customFormat="1" ht="11.25" customHeight="1" x14ac:dyDescent="0.2">
      <c r="A649" s="254"/>
      <c r="B649" s="258"/>
      <c r="C649" s="259"/>
      <c r="D649" s="44"/>
      <c r="E649" s="111"/>
      <c r="F649" s="111"/>
      <c r="G649" s="111"/>
      <c r="H649" s="111"/>
      <c r="I649" s="111"/>
      <c r="J649" s="111"/>
      <c r="K649" s="111"/>
      <c r="L649" s="111"/>
      <c r="M649" s="111"/>
      <c r="N649" s="111"/>
      <c r="O649" s="111"/>
      <c r="P649" s="111"/>
    </row>
    <row r="650" spans="1:16" s="127" customFormat="1" ht="11.25" customHeight="1" x14ac:dyDescent="0.2">
      <c r="A650" s="254"/>
      <c r="B650" s="258"/>
      <c r="C650" s="259"/>
      <c r="D650" s="44"/>
      <c r="E650" s="111"/>
      <c r="F650" s="111"/>
      <c r="G650" s="111"/>
      <c r="H650" s="111"/>
      <c r="I650" s="111"/>
      <c r="J650" s="111"/>
      <c r="K650" s="111"/>
      <c r="L650" s="111"/>
      <c r="M650" s="111"/>
      <c r="N650" s="111"/>
      <c r="O650" s="111"/>
      <c r="P650" s="111"/>
    </row>
    <row r="651" spans="1:16" s="127" customFormat="1" ht="11.25" customHeight="1" x14ac:dyDescent="0.2">
      <c r="A651" s="254"/>
      <c r="B651" s="258"/>
      <c r="C651" s="259"/>
      <c r="D651" s="44"/>
      <c r="E651" s="111"/>
      <c r="F651" s="111"/>
      <c r="G651" s="111"/>
      <c r="H651" s="111"/>
      <c r="I651" s="111"/>
      <c r="J651" s="111"/>
      <c r="K651" s="111"/>
      <c r="L651" s="111"/>
      <c r="M651" s="111"/>
      <c r="N651" s="111"/>
      <c r="O651" s="111"/>
      <c r="P651" s="111"/>
    </row>
    <row r="652" spans="1:16" s="127" customFormat="1" ht="11.25" customHeight="1" x14ac:dyDescent="0.2">
      <c r="A652" s="254"/>
      <c r="B652" s="258"/>
      <c r="C652" s="259"/>
      <c r="D652" s="44"/>
      <c r="E652" s="111"/>
      <c r="F652" s="111"/>
      <c r="G652" s="111"/>
      <c r="H652" s="111"/>
      <c r="I652" s="111"/>
      <c r="J652" s="111"/>
      <c r="K652" s="111"/>
      <c r="L652" s="111"/>
      <c r="M652" s="111"/>
      <c r="N652" s="111"/>
      <c r="O652" s="111"/>
      <c r="P652" s="111"/>
    </row>
    <row r="653" spans="1:16" s="127" customFormat="1" ht="11.25" customHeight="1" x14ac:dyDescent="0.2">
      <c r="A653" s="254"/>
      <c r="B653" s="258"/>
      <c r="C653" s="259"/>
      <c r="D653" s="44"/>
      <c r="E653" s="111"/>
      <c r="F653" s="111"/>
      <c r="G653" s="111"/>
      <c r="H653" s="111"/>
      <c r="I653" s="111"/>
      <c r="J653" s="111"/>
      <c r="K653" s="111"/>
      <c r="L653" s="111"/>
      <c r="M653" s="111"/>
      <c r="N653" s="111"/>
      <c r="O653" s="111"/>
      <c r="P653" s="111"/>
    </row>
    <row r="654" spans="1:16" s="127" customFormat="1" ht="11.25" customHeight="1" x14ac:dyDescent="0.2">
      <c r="A654" s="254"/>
      <c r="B654" s="258"/>
      <c r="C654" s="259"/>
      <c r="D654" s="44"/>
      <c r="E654" s="111"/>
      <c r="F654" s="111"/>
      <c r="G654" s="111"/>
      <c r="H654" s="111"/>
      <c r="I654" s="111"/>
      <c r="J654" s="111"/>
      <c r="K654" s="111"/>
      <c r="L654" s="111"/>
      <c r="M654" s="111"/>
      <c r="N654" s="111"/>
      <c r="O654" s="111"/>
      <c r="P654" s="111"/>
    </row>
    <row r="655" spans="1:16" s="127" customFormat="1" ht="11.25" customHeight="1" x14ac:dyDescent="0.2">
      <c r="A655" s="254"/>
      <c r="B655" s="258"/>
      <c r="C655" s="259"/>
      <c r="D655" s="44"/>
      <c r="E655" s="111"/>
      <c r="F655" s="111"/>
      <c r="G655" s="111"/>
      <c r="H655" s="111"/>
      <c r="I655" s="111"/>
      <c r="J655" s="111"/>
      <c r="K655" s="111"/>
      <c r="L655" s="111"/>
      <c r="M655" s="111"/>
      <c r="N655" s="111"/>
      <c r="O655" s="111"/>
      <c r="P655" s="111"/>
    </row>
    <row r="656" spans="1:16" s="127" customFormat="1" ht="11.25" customHeight="1" x14ac:dyDescent="0.2">
      <c r="A656" s="254"/>
      <c r="B656" s="258"/>
      <c r="C656" s="259"/>
      <c r="D656" s="44"/>
      <c r="E656" s="111"/>
      <c r="F656" s="111"/>
      <c r="G656" s="111"/>
      <c r="H656" s="111"/>
      <c r="I656" s="111"/>
      <c r="J656" s="111"/>
      <c r="K656" s="111"/>
      <c r="L656" s="111"/>
      <c r="M656" s="111"/>
      <c r="N656" s="111"/>
      <c r="O656" s="111"/>
      <c r="P656" s="111"/>
    </row>
    <row r="657" spans="1:16" s="127" customFormat="1" ht="11.25" customHeight="1" x14ac:dyDescent="0.2">
      <c r="A657" s="254"/>
      <c r="B657" s="258"/>
      <c r="C657" s="259"/>
      <c r="D657" s="44"/>
      <c r="E657" s="111"/>
      <c r="F657" s="111"/>
      <c r="G657" s="111"/>
      <c r="H657" s="111"/>
      <c r="I657" s="111"/>
      <c r="J657" s="111"/>
      <c r="K657" s="111"/>
      <c r="L657" s="111"/>
      <c r="M657" s="111"/>
      <c r="N657" s="111"/>
      <c r="O657" s="111"/>
      <c r="P657" s="111"/>
    </row>
    <row r="658" spans="1:16" s="127" customFormat="1" ht="11.25" customHeight="1" x14ac:dyDescent="0.2">
      <c r="A658" s="254"/>
      <c r="B658" s="258"/>
      <c r="C658" s="259"/>
      <c r="D658" s="44"/>
      <c r="E658" s="111"/>
      <c r="F658" s="111"/>
      <c r="G658" s="111"/>
      <c r="H658" s="111"/>
      <c r="I658" s="111"/>
      <c r="J658" s="111"/>
      <c r="K658" s="111"/>
      <c r="L658" s="111"/>
      <c r="M658" s="111"/>
      <c r="N658" s="111"/>
      <c r="O658" s="111"/>
      <c r="P658" s="111"/>
    </row>
    <row r="659" spans="1:16" s="127" customFormat="1" ht="11.25" customHeight="1" x14ac:dyDescent="0.2">
      <c r="A659" s="254"/>
      <c r="B659" s="258"/>
      <c r="C659" s="259"/>
      <c r="D659" s="44"/>
      <c r="E659" s="111"/>
      <c r="F659" s="111"/>
      <c r="G659" s="111"/>
      <c r="H659" s="111"/>
      <c r="I659" s="111"/>
      <c r="J659" s="111"/>
      <c r="K659" s="111"/>
      <c r="L659" s="111"/>
      <c r="M659" s="111"/>
      <c r="N659" s="111"/>
      <c r="O659" s="111"/>
      <c r="P659" s="111"/>
    </row>
    <row r="660" spans="1:16" s="127" customFormat="1" ht="11.25" customHeight="1" x14ac:dyDescent="0.2">
      <c r="A660" s="254"/>
      <c r="B660" s="258"/>
      <c r="C660" s="259"/>
      <c r="D660" s="44"/>
      <c r="E660" s="111"/>
      <c r="F660" s="111"/>
      <c r="G660" s="111"/>
      <c r="H660" s="111"/>
      <c r="I660" s="111"/>
      <c r="J660" s="111"/>
      <c r="K660" s="111"/>
      <c r="L660" s="111"/>
      <c r="M660" s="111"/>
      <c r="N660" s="111"/>
      <c r="O660" s="111"/>
      <c r="P660" s="111"/>
    </row>
    <row r="661" spans="1:16" s="127" customFormat="1" ht="11.25" customHeight="1" x14ac:dyDescent="0.2">
      <c r="A661" s="254"/>
      <c r="B661" s="258"/>
      <c r="C661" s="259"/>
      <c r="D661" s="44"/>
      <c r="E661" s="111"/>
      <c r="F661" s="111"/>
      <c r="G661" s="111"/>
      <c r="H661" s="111"/>
      <c r="I661" s="111"/>
      <c r="J661" s="111"/>
      <c r="K661" s="111"/>
      <c r="L661" s="111"/>
      <c r="M661" s="111"/>
      <c r="N661" s="111"/>
      <c r="O661" s="111"/>
      <c r="P661" s="111"/>
    </row>
    <row r="662" spans="1:16" s="127" customFormat="1" ht="11.25" customHeight="1" x14ac:dyDescent="0.2">
      <c r="A662" s="254"/>
      <c r="B662" s="258"/>
      <c r="C662" s="259"/>
      <c r="D662" s="44"/>
      <c r="E662" s="111"/>
      <c r="F662" s="111"/>
      <c r="G662" s="111"/>
      <c r="H662" s="111"/>
      <c r="I662" s="111"/>
      <c r="J662" s="111"/>
      <c r="K662" s="111"/>
      <c r="L662" s="111"/>
      <c r="M662" s="111"/>
      <c r="N662" s="111"/>
      <c r="O662" s="111"/>
      <c r="P662" s="111"/>
    </row>
    <row r="663" spans="1:16" s="127" customFormat="1" ht="11.25" customHeight="1" x14ac:dyDescent="0.2">
      <c r="A663" s="254"/>
      <c r="B663" s="258"/>
      <c r="C663" s="259"/>
      <c r="D663" s="44"/>
      <c r="E663" s="111"/>
      <c r="F663" s="111"/>
      <c r="G663" s="111"/>
      <c r="H663" s="111"/>
      <c r="I663" s="111"/>
      <c r="J663" s="111"/>
      <c r="K663" s="111"/>
      <c r="L663" s="111"/>
      <c r="M663" s="111"/>
      <c r="N663" s="111"/>
      <c r="O663" s="111"/>
      <c r="P663" s="111"/>
    </row>
    <row r="664" spans="1:16" s="127" customFormat="1" ht="11.25" customHeight="1" x14ac:dyDescent="0.2">
      <c r="A664" s="254"/>
      <c r="B664" s="258"/>
      <c r="C664" s="259"/>
      <c r="D664" s="44"/>
      <c r="E664" s="111"/>
      <c r="F664" s="111"/>
      <c r="G664" s="111"/>
      <c r="H664" s="111"/>
      <c r="I664" s="111"/>
      <c r="J664" s="111"/>
      <c r="K664" s="111"/>
      <c r="L664" s="111"/>
      <c r="M664" s="111"/>
      <c r="N664" s="111"/>
      <c r="O664" s="111"/>
      <c r="P664" s="111"/>
    </row>
    <row r="665" spans="1:16" s="127" customFormat="1" ht="11.25" customHeight="1" x14ac:dyDescent="0.2">
      <c r="A665" s="254"/>
      <c r="B665" s="258"/>
      <c r="C665" s="259"/>
      <c r="D665" s="44"/>
      <c r="E665" s="111"/>
      <c r="F665" s="111"/>
      <c r="G665" s="111"/>
      <c r="H665" s="111"/>
      <c r="I665" s="111"/>
      <c r="J665" s="111"/>
      <c r="K665" s="111"/>
      <c r="L665" s="111"/>
      <c r="M665" s="111"/>
      <c r="N665" s="111"/>
      <c r="O665" s="111"/>
      <c r="P665" s="111"/>
    </row>
    <row r="666" spans="1:16" s="127" customFormat="1" ht="11.25" customHeight="1" x14ac:dyDescent="0.2">
      <c r="A666" s="254"/>
      <c r="B666" s="258"/>
      <c r="C666" s="259"/>
      <c r="D666" s="44"/>
      <c r="E666" s="111"/>
      <c r="F666" s="111"/>
      <c r="G666" s="111"/>
      <c r="H666" s="111"/>
      <c r="I666" s="111"/>
      <c r="J666" s="111"/>
      <c r="K666" s="111"/>
      <c r="L666" s="111"/>
      <c r="M666" s="111"/>
      <c r="N666" s="111"/>
      <c r="O666" s="111"/>
      <c r="P666" s="111"/>
    </row>
    <row r="667" spans="1:16" s="127" customFormat="1" ht="11.25" customHeight="1" x14ac:dyDescent="0.2">
      <c r="A667" s="254"/>
      <c r="B667" s="258"/>
      <c r="C667" s="259"/>
      <c r="D667" s="44"/>
      <c r="E667" s="111"/>
      <c r="F667" s="111"/>
      <c r="G667" s="111"/>
      <c r="H667" s="111"/>
      <c r="I667" s="111"/>
      <c r="J667" s="111"/>
      <c r="K667" s="111"/>
      <c r="L667" s="111"/>
      <c r="M667" s="111"/>
      <c r="N667" s="111"/>
      <c r="O667" s="111"/>
      <c r="P667" s="111"/>
    </row>
    <row r="668" spans="1:16" s="127" customFormat="1" ht="11.25" customHeight="1" x14ac:dyDescent="0.2">
      <c r="A668" s="254"/>
      <c r="B668" s="258"/>
      <c r="C668" s="259"/>
      <c r="D668" s="44"/>
      <c r="E668" s="111"/>
      <c r="F668" s="111"/>
      <c r="G668" s="111"/>
      <c r="H668" s="111"/>
      <c r="I668" s="111"/>
      <c r="J668" s="111"/>
      <c r="K668" s="111"/>
      <c r="L668" s="111"/>
      <c r="M668" s="111"/>
      <c r="N668" s="111"/>
      <c r="O668" s="111"/>
      <c r="P668" s="111"/>
    </row>
    <row r="669" spans="1:16" s="127" customFormat="1" ht="11.25" customHeight="1" x14ac:dyDescent="0.2">
      <c r="A669" s="254"/>
      <c r="B669" s="258"/>
      <c r="C669" s="259"/>
      <c r="D669" s="44"/>
      <c r="E669" s="111"/>
      <c r="F669" s="111"/>
      <c r="G669" s="111"/>
      <c r="H669" s="111"/>
      <c r="I669" s="111"/>
      <c r="J669" s="111"/>
      <c r="K669" s="111"/>
      <c r="L669" s="111"/>
      <c r="M669" s="111"/>
      <c r="N669" s="111"/>
      <c r="O669" s="111"/>
      <c r="P669" s="111"/>
    </row>
    <row r="670" spans="1:16" s="127" customFormat="1" ht="11.25" customHeight="1" x14ac:dyDescent="0.2">
      <c r="A670" s="254"/>
      <c r="B670" s="258"/>
      <c r="C670" s="259"/>
      <c r="D670" s="44"/>
      <c r="E670" s="111"/>
      <c r="F670" s="111"/>
      <c r="G670" s="111"/>
      <c r="H670" s="111"/>
      <c r="I670" s="111"/>
      <c r="J670" s="111"/>
      <c r="K670" s="111"/>
      <c r="L670" s="111"/>
      <c r="M670" s="111"/>
      <c r="N670" s="111"/>
      <c r="O670" s="111"/>
      <c r="P670" s="111"/>
    </row>
    <row r="671" spans="1:16" s="127" customFormat="1" ht="11.25" customHeight="1" x14ac:dyDescent="0.2">
      <c r="A671" s="254"/>
      <c r="B671" s="258"/>
      <c r="C671" s="259"/>
      <c r="D671" s="44"/>
      <c r="E671" s="111"/>
      <c r="F671" s="111"/>
      <c r="G671" s="111"/>
      <c r="H671" s="111"/>
      <c r="I671" s="111"/>
      <c r="J671" s="111"/>
      <c r="K671" s="111"/>
      <c r="L671" s="111"/>
      <c r="M671" s="111"/>
      <c r="N671" s="111"/>
      <c r="O671" s="111"/>
      <c r="P671" s="111"/>
    </row>
    <row r="672" spans="1:16" s="127" customFormat="1" ht="11.25" customHeight="1" x14ac:dyDescent="0.2">
      <c r="A672" s="254"/>
      <c r="B672" s="258"/>
      <c r="C672" s="259"/>
      <c r="D672" s="44"/>
      <c r="E672" s="111"/>
      <c r="F672" s="111"/>
      <c r="G672" s="111"/>
      <c r="H672" s="111"/>
      <c r="I672" s="111"/>
      <c r="J672" s="111"/>
      <c r="K672" s="111"/>
      <c r="L672" s="111"/>
      <c r="M672" s="111"/>
      <c r="N672" s="111"/>
      <c r="O672" s="111"/>
      <c r="P672" s="111"/>
    </row>
    <row r="673" spans="1:16" s="127" customFormat="1" ht="11.25" customHeight="1" x14ac:dyDescent="0.2">
      <c r="A673" s="254"/>
      <c r="B673" s="258"/>
      <c r="C673" s="259"/>
      <c r="D673" s="44"/>
      <c r="E673" s="111"/>
      <c r="F673" s="111"/>
      <c r="G673" s="111"/>
      <c r="H673" s="111"/>
      <c r="I673" s="111"/>
      <c r="J673" s="111"/>
      <c r="K673" s="111"/>
      <c r="L673" s="111"/>
      <c r="M673" s="111"/>
      <c r="N673" s="111"/>
      <c r="O673" s="111"/>
      <c r="P673" s="111"/>
    </row>
    <row r="674" spans="1:16" s="127" customFormat="1" ht="11.25" customHeight="1" x14ac:dyDescent="0.2">
      <c r="A674" s="254"/>
      <c r="B674" s="258"/>
      <c r="C674" s="259"/>
      <c r="D674" s="44"/>
      <c r="E674" s="111"/>
      <c r="F674" s="111"/>
      <c r="G674" s="111"/>
      <c r="H674" s="111"/>
      <c r="I674" s="111"/>
      <c r="J674" s="111"/>
      <c r="K674" s="111"/>
      <c r="L674" s="111"/>
      <c r="M674" s="111"/>
      <c r="N674" s="111"/>
      <c r="O674" s="111"/>
      <c r="P674" s="111"/>
    </row>
    <row r="675" spans="1:16" s="127" customFormat="1" ht="11.25" customHeight="1" x14ac:dyDescent="0.2">
      <c r="A675" s="254"/>
      <c r="B675" s="258"/>
      <c r="C675" s="259"/>
      <c r="D675" s="44"/>
      <c r="E675" s="111"/>
      <c r="F675" s="111"/>
      <c r="G675" s="111"/>
      <c r="H675" s="111"/>
      <c r="I675" s="111"/>
      <c r="J675" s="111"/>
      <c r="K675" s="111"/>
      <c r="L675" s="111"/>
      <c r="M675" s="111"/>
      <c r="N675" s="111"/>
      <c r="O675" s="111"/>
      <c r="P675" s="111"/>
    </row>
    <row r="676" spans="1:16" s="127" customFormat="1" ht="11.25" customHeight="1" x14ac:dyDescent="0.2">
      <c r="A676" s="254"/>
      <c r="B676" s="258"/>
      <c r="C676" s="259"/>
      <c r="D676" s="44"/>
      <c r="E676" s="111"/>
      <c r="F676" s="111"/>
      <c r="G676" s="111"/>
      <c r="H676" s="111"/>
      <c r="I676" s="111"/>
      <c r="J676" s="111"/>
      <c r="K676" s="111"/>
      <c r="L676" s="111"/>
      <c r="M676" s="111"/>
      <c r="N676" s="111"/>
      <c r="O676" s="111"/>
      <c r="P676" s="111"/>
    </row>
    <row r="677" spans="1:16" s="127" customFormat="1" ht="11.25" customHeight="1" x14ac:dyDescent="0.2">
      <c r="A677" s="254"/>
      <c r="B677" s="258"/>
      <c r="C677" s="259"/>
      <c r="D677" s="44"/>
      <c r="E677" s="111"/>
      <c r="F677" s="111"/>
      <c r="G677" s="111"/>
      <c r="H677" s="111"/>
      <c r="I677" s="111"/>
      <c r="J677" s="111"/>
      <c r="K677" s="111"/>
      <c r="L677" s="111"/>
      <c r="M677" s="111"/>
      <c r="N677" s="111"/>
      <c r="O677" s="111"/>
      <c r="P677" s="111"/>
    </row>
    <row r="678" spans="1:16" s="127" customFormat="1" ht="11.25" customHeight="1" x14ac:dyDescent="0.2">
      <c r="A678" s="254"/>
      <c r="B678" s="258"/>
      <c r="C678" s="259"/>
      <c r="D678" s="44"/>
      <c r="E678" s="111"/>
      <c r="F678" s="111"/>
      <c r="G678" s="111"/>
      <c r="H678" s="111"/>
      <c r="I678" s="111"/>
      <c r="J678" s="111"/>
      <c r="K678" s="111"/>
      <c r="L678" s="111"/>
      <c r="M678" s="111"/>
      <c r="N678" s="111"/>
      <c r="O678" s="111"/>
      <c r="P678" s="111"/>
    </row>
    <row r="679" spans="1:16" s="127" customFormat="1" ht="11.25" customHeight="1" x14ac:dyDescent="0.2">
      <c r="A679" s="254"/>
      <c r="B679" s="258"/>
      <c r="C679" s="259"/>
      <c r="D679" s="44"/>
      <c r="E679" s="111"/>
      <c r="F679" s="111"/>
      <c r="G679" s="111"/>
      <c r="H679" s="111"/>
      <c r="I679" s="111"/>
      <c r="J679" s="111"/>
      <c r="K679" s="111"/>
      <c r="L679" s="111"/>
      <c r="M679" s="111"/>
      <c r="N679" s="111"/>
      <c r="O679" s="111"/>
      <c r="P679" s="111"/>
    </row>
    <row r="680" spans="1:16" s="127" customFormat="1" ht="11.25" customHeight="1" x14ac:dyDescent="0.2">
      <c r="A680" s="254"/>
      <c r="B680" s="258"/>
      <c r="C680" s="259"/>
      <c r="D680" s="44"/>
      <c r="E680" s="111"/>
      <c r="F680" s="111"/>
      <c r="G680" s="111"/>
      <c r="H680" s="111"/>
      <c r="I680" s="111"/>
      <c r="J680" s="111"/>
      <c r="K680" s="111"/>
      <c r="L680" s="111"/>
      <c r="M680" s="111"/>
      <c r="N680" s="111"/>
      <c r="O680" s="111"/>
      <c r="P680" s="111"/>
    </row>
    <row r="681" spans="1:16" s="127" customFormat="1" ht="11.25" customHeight="1" x14ac:dyDescent="0.2">
      <c r="A681" s="254"/>
      <c r="B681" s="258"/>
      <c r="C681" s="259"/>
      <c r="D681" s="44"/>
      <c r="E681" s="111"/>
      <c r="F681" s="111"/>
      <c r="G681" s="111"/>
      <c r="H681" s="111"/>
      <c r="I681" s="111"/>
      <c r="J681" s="111"/>
      <c r="K681" s="111"/>
      <c r="L681" s="111"/>
      <c r="M681" s="111"/>
      <c r="N681" s="111"/>
      <c r="O681" s="111"/>
      <c r="P681" s="111"/>
    </row>
    <row r="682" spans="1:16" s="127" customFormat="1" ht="11.25" customHeight="1" x14ac:dyDescent="0.2">
      <c r="A682" s="254"/>
      <c r="B682" s="258"/>
      <c r="C682" s="259"/>
      <c r="D682" s="44"/>
      <c r="E682" s="111"/>
      <c r="F682" s="111"/>
      <c r="G682" s="111"/>
      <c r="H682" s="111"/>
      <c r="I682" s="111"/>
      <c r="J682" s="111"/>
      <c r="K682" s="111"/>
      <c r="L682" s="111"/>
      <c r="M682" s="111"/>
      <c r="N682" s="111"/>
      <c r="O682" s="111"/>
      <c r="P682" s="111"/>
    </row>
    <row r="683" spans="1:16" s="127" customFormat="1" ht="11.25" customHeight="1" x14ac:dyDescent="0.2">
      <c r="A683" s="254"/>
      <c r="B683" s="258"/>
      <c r="C683" s="259"/>
      <c r="D683" s="44"/>
      <c r="E683" s="111"/>
      <c r="F683" s="111"/>
      <c r="G683" s="111"/>
      <c r="H683" s="111"/>
      <c r="I683" s="111"/>
      <c r="J683" s="111"/>
      <c r="K683" s="111"/>
      <c r="L683" s="111"/>
      <c r="M683" s="111"/>
      <c r="N683" s="111"/>
      <c r="O683" s="111"/>
      <c r="P683" s="111"/>
    </row>
    <row r="684" spans="1:16" s="127" customFormat="1" ht="11.25" customHeight="1" x14ac:dyDescent="0.2">
      <c r="A684" s="254"/>
      <c r="B684" s="258"/>
      <c r="C684" s="259"/>
      <c r="D684" s="44"/>
      <c r="E684" s="111"/>
      <c r="F684" s="111"/>
      <c r="G684" s="111"/>
      <c r="H684" s="111"/>
      <c r="I684" s="111"/>
      <c r="J684" s="111"/>
      <c r="K684" s="111"/>
      <c r="L684" s="111"/>
      <c r="M684" s="111"/>
      <c r="N684" s="111"/>
      <c r="O684" s="111"/>
      <c r="P684" s="111"/>
    </row>
    <row r="685" spans="1:16" s="127" customFormat="1" ht="11.25" customHeight="1" x14ac:dyDescent="0.2">
      <c r="A685" s="254"/>
      <c r="B685" s="258"/>
      <c r="C685" s="259"/>
      <c r="D685" s="44"/>
      <c r="E685" s="111"/>
      <c r="F685" s="111"/>
      <c r="G685" s="111"/>
      <c r="H685" s="111"/>
      <c r="I685" s="111"/>
      <c r="J685" s="111"/>
      <c r="K685" s="111"/>
      <c r="L685" s="111"/>
      <c r="M685" s="111"/>
      <c r="N685" s="111"/>
      <c r="O685" s="111"/>
      <c r="P685" s="111"/>
    </row>
    <row r="686" spans="1:16" s="127" customFormat="1" ht="11.25" customHeight="1" x14ac:dyDescent="0.2">
      <c r="A686" s="254"/>
      <c r="B686" s="258"/>
      <c r="C686" s="259"/>
      <c r="D686" s="44"/>
      <c r="E686" s="111"/>
      <c r="F686" s="111"/>
      <c r="G686" s="111"/>
      <c r="H686" s="111"/>
      <c r="I686" s="111"/>
      <c r="J686" s="111"/>
      <c r="K686" s="111"/>
      <c r="L686" s="111"/>
      <c r="M686" s="111"/>
      <c r="N686" s="111"/>
      <c r="O686" s="111"/>
      <c r="P686" s="111"/>
    </row>
    <row r="687" spans="1:16" s="127" customFormat="1" ht="11.25" customHeight="1" x14ac:dyDescent="0.2">
      <c r="A687" s="254"/>
      <c r="B687" s="258"/>
      <c r="C687" s="259"/>
      <c r="D687" s="44"/>
      <c r="E687" s="111"/>
      <c r="F687" s="111"/>
      <c r="G687" s="111"/>
      <c r="H687" s="111"/>
      <c r="I687" s="111"/>
      <c r="J687" s="111"/>
      <c r="K687" s="111"/>
      <c r="L687" s="111"/>
      <c r="M687" s="111"/>
      <c r="N687" s="111"/>
      <c r="O687" s="111"/>
      <c r="P687" s="111"/>
    </row>
    <row r="688" spans="1:16" s="127" customFormat="1" ht="11.25" customHeight="1" x14ac:dyDescent="0.2">
      <c r="A688" s="254"/>
      <c r="B688" s="258"/>
      <c r="C688" s="259"/>
      <c r="D688" s="44"/>
      <c r="E688" s="111"/>
      <c r="F688" s="111"/>
      <c r="G688" s="111"/>
      <c r="H688" s="111"/>
      <c r="I688" s="111"/>
      <c r="J688" s="111"/>
      <c r="K688" s="111"/>
      <c r="L688" s="111"/>
      <c r="M688" s="111"/>
      <c r="N688" s="111"/>
      <c r="O688" s="111"/>
      <c r="P688" s="111"/>
    </row>
    <row r="689" spans="1:16" s="127" customFormat="1" ht="11.25" customHeight="1" x14ac:dyDescent="0.2">
      <c r="A689" s="254"/>
      <c r="B689" s="258"/>
      <c r="C689" s="259"/>
      <c r="D689" s="44"/>
      <c r="E689" s="111"/>
      <c r="F689" s="111"/>
      <c r="G689" s="111"/>
      <c r="H689" s="111"/>
      <c r="I689" s="111"/>
      <c r="J689" s="111"/>
      <c r="K689" s="111"/>
      <c r="L689" s="111"/>
      <c r="M689" s="111"/>
      <c r="N689" s="111"/>
      <c r="O689" s="111"/>
      <c r="P689" s="111"/>
    </row>
    <row r="690" spans="1:16" s="127" customFormat="1" ht="11.25" customHeight="1" x14ac:dyDescent="0.2">
      <c r="A690" s="254"/>
      <c r="B690" s="258"/>
      <c r="C690" s="259"/>
      <c r="D690" s="44"/>
      <c r="E690" s="111"/>
      <c r="F690" s="111"/>
      <c r="G690" s="111"/>
      <c r="H690" s="111"/>
      <c r="I690" s="111"/>
      <c r="J690" s="111"/>
      <c r="K690" s="111"/>
      <c r="L690" s="111"/>
      <c r="M690" s="111"/>
      <c r="N690" s="111"/>
      <c r="O690" s="111"/>
      <c r="P690" s="111"/>
    </row>
    <row r="691" spans="1:16" s="127" customFormat="1" ht="11.25" customHeight="1" x14ac:dyDescent="0.2">
      <c r="A691" s="254"/>
      <c r="B691" s="258"/>
      <c r="C691" s="259"/>
      <c r="D691" s="44"/>
      <c r="E691" s="111"/>
      <c r="F691" s="111"/>
      <c r="G691" s="111"/>
      <c r="H691" s="111"/>
      <c r="I691" s="111"/>
      <c r="J691" s="111"/>
      <c r="K691" s="111"/>
      <c r="L691" s="111"/>
      <c r="M691" s="111"/>
      <c r="N691" s="111"/>
      <c r="O691" s="111"/>
      <c r="P691" s="111"/>
    </row>
    <row r="692" spans="1:16" s="127" customFormat="1" ht="11.25" customHeight="1" x14ac:dyDescent="0.2">
      <c r="A692" s="254"/>
      <c r="B692" s="258"/>
      <c r="C692" s="259"/>
      <c r="D692" s="44"/>
      <c r="E692" s="111"/>
      <c r="F692" s="111"/>
      <c r="G692" s="111"/>
      <c r="H692" s="111"/>
      <c r="I692" s="111"/>
      <c r="J692" s="111"/>
      <c r="K692" s="111"/>
      <c r="L692" s="111"/>
      <c r="M692" s="111"/>
      <c r="N692" s="111"/>
      <c r="O692" s="111"/>
      <c r="P692" s="111"/>
    </row>
    <row r="693" spans="1:16" s="127" customFormat="1" ht="11.25" customHeight="1" x14ac:dyDescent="0.2">
      <c r="A693" s="254"/>
      <c r="B693" s="258"/>
      <c r="C693" s="259"/>
      <c r="D693" s="44"/>
      <c r="E693" s="111"/>
      <c r="F693" s="111"/>
      <c r="G693" s="111"/>
      <c r="H693" s="111"/>
      <c r="I693" s="111"/>
      <c r="J693" s="111"/>
      <c r="K693" s="111"/>
      <c r="L693" s="111"/>
      <c r="M693" s="111"/>
      <c r="N693" s="111"/>
      <c r="O693" s="111"/>
      <c r="P693" s="111"/>
    </row>
    <row r="694" spans="1:16" s="127" customFormat="1" ht="11.25" customHeight="1" x14ac:dyDescent="0.2">
      <c r="A694" s="254"/>
      <c r="B694" s="258"/>
      <c r="C694" s="259"/>
      <c r="D694" s="44"/>
      <c r="E694" s="111"/>
      <c r="F694" s="111"/>
      <c r="G694" s="111"/>
      <c r="H694" s="111"/>
      <c r="I694" s="111"/>
      <c r="J694" s="111"/>
      <c r="K694" s="111"/>
      <c r="L694" s="111"/>
      <c r="M694" s="111"/>
      <c r="N694" s="111"/>
      <c r="O694" s="111"/>
      <c r="P694" s="111"/>
    </row>
    <row r="695" spans="1:16" s="127" customFormat="1" ht="11.25" customHeight="1" x14ac:dyDescent="0.2">
      <c r="A695" s="254"/>
      <c r="B695" s="258"/>
      <c r="C695" s="259"/>
      <c r="D695" s="44"/>
      <c r="E695" s="111"/>
      <c r="F695" s="111"/>
      <c r="G695" s="111"/>
      <c r="H695" s="111"/>
      <c r="I695" s="111"/>
      <c r="J695" s="111"/>
      <c r="K695" s="111"/>
      <c r="L695" s="111"/>
      <c r="M695" s="111"/>
      <c r="N695" s="111"/>
      <c r="O695" s="111"/>
      <c r="P695" s="111"/>
    </row>
    <row r="696" spans="1:16" s="127" customFormat="1" ht="11.25" customHeight="1" x14ac:dyDescent="0.2">
      <c r="A696" s="254"/>
      <c r="B696" s="258"/>
      <c r="C696" s="259"/>
      <c r="D696" s="44"/>
      <c r="E696" s="111"/>
      <c r="F696" s="111"/>
      <c r="G696" s="111"/>
      <c r="H696" s="111"/>
      <c r="I696" s="111"/>
      <c r="J696" s="111"/>
      <c r="K696" s="111"/>
      <c r="L696" s="111"/>
      <c r="M696" s="111"/>
      <c r="N696" s="111"/>
      <c r="O696" s="111"/>
      <c r="P696" s="111"/>
    </row>
    <row r="697" spans="1:16" s="127" customFormat="1" ht="11.25" customHeight="1" x14ac:dyDescent="0.2">
      <c r="A697" s="254"/>
      <c r="B697" s="258"/>
      <c r="C697" s="259"/>
      <c r="D697" s="44"/>
      <c r="E697" s="111"/>
      <c r="F697" s="111"/>
      <c r="G697" s="111"/>
      <c r="H697" s="111"/>
      <c r="I697" s="111"/>
      <c r="J697" s="111"/>
      <c r="K697" s="111"/>
      <c r="L697" s="111"/>
      <c r="M697" s="111"/>
      <c r="N697" s="111"/>
      <c r="O697" s="111"/>
      <c r="P697" s="111"/>
    </row>
    <row r="698" spans="1:16" s="127" customFormat="1" ht="11.25" customHeight="1" x14ac:dyDescent="0.2">
      <c r="A698" s="254"/>
      <c r="B698" s="258"/>
      <c r="C698" s="259"/>
      <c r="D698" s="44"/>
      <c r="E698" s="111"/>
      <c r="F698" s="111"/>
      <c r="G698" s="111"/>
      <c r="H698" s="111"/>
      <c r="I698" s="111"/>
      <c r="J698" s="111"/>
      <c r="K698" s="111"/>
      <c r="L698" s="111"/>
      <c r="M698" s="111"/>
      <c r="N698" s="111"/>
      <c r="O698" s="111"/>
      <c r="P698" s="111"/>
    </row>
    <row r="699" spans="1:16" s="127" customFormat="1" ht="11.25" customHeight="1" x14ac:dyDescent="0.2">
      <c r="A699" s="254"/>
      <c r="B699" s="258"/>
      <c r="C699" s="259"/>
      <c r="D699" s="44"/>
      <c r="E699" s="111"/>
      <c r="F699" s="111"/>
      <c r="G699" s="111"/>
      <c r="H699" s="111"/>
      <c r="I699" s="111"/>
      <c r="J699" s="111"/>
      <c r="K699" s="111"/>
      <c r="L699" s="111"/>
      <c r="M699" s="111"/>
      <c r="N699" s="111"/>
      <c r="O699" s="111"/>
      <c r="P699" s="111"/>
    </row>
    <row r="700" spans="1:16" s="127" customFormat="1" ht="11.25" customHeight="1" x14ac:dyDescent="0.2">
      <c r="A700" s="254"/>
      <c r="B700" s="258"/>
      <c r="C700" s="259"/>
      <c r="D700" s="44"/>
      <c r="E700" s="111"/>
      <c r="F700" s="111"/>
      <c r="G700" s="111"/>
      <c r="H700" s="111"/>
      <c r="I700" s="111"/>
      <c r="J700" s="111"/>
      <c r="K700" s="111"/>
      <c r="L700" s="111"/>
      <c r="M700" s="111"/>
      <c r="N700" s="111"/>
      <c r="O700" s="111"/>
      <c r="P700" s="111"/>
    </row>
    <row r="701" spans="1:16" s="127" customFormat="1" ht="11.25" customHeight="1" x14ac:dyDescent="0.2">
      <c r="A701" s="254"/>
      <c r="B701" s="258"/>
      <c r="C701" s="259"/>
      <c r="D701" s="44"/>
      <c r="E701" s="111"/>
      <c r="F701" s="111"/>
      <c r="G701" s="111"/>
      <c r="H701" s="111"/>
      <c r="I701" s="111"/>
      <c r="J701" s="111"/>
      <c r="K701" s="111"/>
      <c r="L701" s="111"/>
      <c r="M701" s="111"/>
      <c r="N701" s="111"/>
      <c r="O701" s="111"/>
      <c r="P701" s="111"/>
    </row>
    <row r="702" spans="1:16" s="127" customFormat="1" ht="11.25" customHeight="1" x14ac:dyDescent="0.2">
      <c r="A702" s="254"/>
      <c r="B702" s="258"/>
      <c r="C702" s="259"/>
      <c r="D702" s="44"/>
      <c r="E702" s="111"/>
      <c r="F702" s="111"/>
      <c r="G702" s="111"/>
      <c r="H702" s="111"/>
      <c r="I702" s="111"/>
      <c r="J702" s="111"/>
      <c r="K702" s="111"/>
      <c r="L702" s="111"/>
      <c r="M702" s="111"/>
      <c r="N702" s="111"/>
      <c r="O702" s="111"/>
      <c r="P702" s="111"/>
    </row>
    <row r="703" spans="1:16" s="127" customFormat="1" ht="11.25" customHeight="1" x14ac:dyDescent="0.2">
      <c r="A703" s="254"/>
      <c r="B703" s="258"/>
      <c r="C703" s="259"/>
      <c r="D703" s="44"/>
      <c r="E703" s="111"/>
      <c r="F703" s="111"/>
      <c r="G703" s="111"/>
      <c r="H703" s="111"/>
      <c r="I703" s="111"/>
      <c r="J703" s="111"/>
      <c r="K703" s="111"/>
      <c r="L703" s="111"/>
      <c r="M703" s="111"/>
      <c r="N703" s="111"/>
      <c r="O703" s="111"/>
      <c r="P703" s="111"/>
    </row>
    <row r="704" spans="1:16" s="127" customFormat="1" ht="11.25" customHeight="1" x14ac:dyDescent="0.2">
      <c r="A704" s="254"/>
      <c r="B704" s="258"/>
      <c r="C704" s="259"/>
      <c r="D704" s="44"/>
      <c r="E704" s="111"/>
      <c r="F704" s="111"/>
      <c r="G704" s="111"/>
      <c r="H704" s="111"/>
      <c r="I704" s="111"/>
      <c r="J704" s="111"/>
      <c r="K704" s="111"/>
      <c r="L704" s="111"/>
      <c r="M704" s="111"/>
      <c r="N704" s="111"/>
      <c r="O704" s="111"/>
      <c r="P704" s="111"/>
    </row>
    <row r="705" spans="1:16" s="127" customFormat="1" ht="11.25" customHeight="1" x14ac:dyDescent="0.2">
      <c r="A705" s="254"/>
      <c r="B705" s="258"/>
      <c r="C705" s="259"/>
      <c r="D705" s="44"/>
      <c r="E705" s="111"/>
      <c r="F705" s="111"/>
      <c r="G705" s="111"/>
      <c r="H705" s="111"/>
      <c r="I705" s="111"/>
      <c r="J705" s="111"/>
      <c r="K705" s="111"/>
      <c r="L705" s="111"/>
      <c r="M705" s="111"/>
      <c r="N705" s="111"/>
      <c r="O705" s="111"/>
      <c r="P705" s="111"/>
    </row>
    <row r="706" spans="1:16" s="127" customFormat="1" ht="11.25" customHeight="1" x14ac:dyDescent="0.2">
      <c r="A706" s="254"/>
      <c r="B706" s="258"/>
      <c r="C706" s="259"/>
      <c r="D706" s="44"/>
      <c r="E706" s="111"/>
      <c r="F706" s="111"/>
      <c r="G706" s="111"/>
      <c r="H706" s="111"/>
      <c r="I706" s="111"/>
      <c r="J706" s="111"/>
      <c r="K706" s="111"/>
      <c r="L706" s="111"/>
      <c r="M706" s="111"/>
      <c r="N706" s="111"/>
      <c r="O706" s="111"/>
      <c r="P706" s="111"/>
    </row>
    <row r="707" spans="1:16" s="127" customFormat="1" ht="11.25" customHeight="1" x14ac:dyDescent="0.2">
      <c r="A707" s="254"/>
      <c r="B707" s="258"/>
      <c r="C707" s="259"/>
      <c r="D707" s="44"/>
      <c r="E707" s="111"/>
      <c r="F707" s="111"/>
      <c r="G707" s="111"/>
      <c r="H707" s="111"/>
      <c r="I707" s="111"/>
      <c r="J707" s="111"/>
      <c r="K707" s="111"/>
      <c r="L707" s="111"/>
      <c r="M707" s="111"/>
      <c r="N707" s="111"/>
      <c r="O707" s="111"/>
      <c r="P707" s="111"/>
    </row>
    <row r="708" spans="1:16" s="127" customFormat="1" ht="11.25" customHeight="1" x14ac:dyDescent="0.2">
      <c r="A708" s="254"/>
      <c r="B708" s="258"/>
      <c r="C708" s="259"/>
      <c r="D708" s="44"/>
      <c r="E708" s="111"/>
      <c r="F708" s="111"/>
      <c r="G708" s="111"/>
      <c r="H708" s="111"/>
      <c r="I708" s="111"/>
      <c r="J708" s="111"/>
      <c r="K708" s="111"/>
      <c r="L708" s="111"/>
      <c r="M708" s="111"/>
      <c r="N708" s="111"/>
      <c r="O708" s="111"/>
      <c r="P708" s="111"/>
    </row>
    <row r="709" spans="1:16" s="127" customFormat="1" ht="11.25" customHeight="1" x14ac:dyDescent="0.2">
      <c r="A709" s="254"/>
      <c r="B709" s="258"/>
      <c r="C709" s="259"/>
      <c r="D709" s="44"/>
      <c r="E709" s="111"/>
      <c r="F709" s="111"/>
      <c r="G709" s="111"/>
      <c r="H709" s="111"/>
      <c r="I709" s="111"/>
      <c r="J709" s="111"/>
      <c r="K709" s="111"/>
      <c r="L709" s="111"/>
      <c r="M709" s="111"/>
      <c r="N709" s="111"/>
      <c r="O709" s="111"/>
      <c r="P709" s="111"/>
    </row>
    <row r="710" spans="1:16" s="127" customFormat="1" ht="11.25" customHeight="1" x14ac:dyDescent="0.2">
      <c r="A710" s="254"/>
      <c r="B710" s="258"/>
      <c r="C710" s="259"/>
      <c r="D710" s="44"/>
      <c r="E710" s="111"/>
      <c r="F710" s="111"/>
      <c r="G710" s="111"/>
      <c r="H710" s="111"/>
      <c r="I710" s="111"/>
      <c r="J710" s="111"/>
      <c r="K710" s="111"/>
      <c r="L710" s="111"/>
      <c r="M710" s="111"/>
      <c r="N710" s="111"/>
      <c r="O710" s="111"/>
      <c r="P710" s="111"/>
    </row>
    <row r="711" spans="1:16" s="127" customFormat="1" ht="11.25" customHeight="1" x14ac:dyDescent="0.2">
      <c r="A711" s="254"/>
      <c r="B711" s="258"/>
      <c r="C711" s="259"/>
      <c r="D711" s="44"/>
      <c r="E711" s="111"/>
      <c r="F711" s="111"/>
      <c r="G711" s="111"/>
      <c r="H711" s="111"/>
      <c r="I711" s="111"/>
      <c r="J711" s="111"/>
      <c r="K711" s="111"/>
      <c r="L711" s="111"/>
      <c r="M711" s="111"/>
      <c r="N711" s="111"/>
      <c r="O711" s="111"/>
      <c r="P711" s="111"/>
    </row>
    <row r="712" spans="1:16" s="127" customFormat="1" ht="11.25" customHeight="1" x14ac:dyDescent="0.2">
      <c r="A712" s="254"/>
      <c r="B712" s="258"/>
      <c r="C712" s="259"/>
      <c r="D712" s="44"/>
      <c r="E712" s="111"/>
      <c r="F712" s="111"/>
      <c r="G712" s="111"/>
      <c r="H712" s="111"/>
      <c r="I712" s="111"/>
      <c r="J712" s="111"/>
      <c r="K712" s="111"/>
      <c r="L712" s="111"/>
      <c r="M712" s="111"/>
      <c r="N712" s="111"/>
      <c r="O712" s="111"/>
      <c r="P712" s="111"/>
    </row>
    <row r="713" spans="1:16" s="127" customFormat="1" ht="11.25" customHeight="1" x14ac:dyDescent="0.2">
      <c r="A713" s="254"/>
      <c r="B713" s="258"/>
      <c r="C713" s="259"/>
      <c r="D713" s="44"/>
      <c r="E713" s="111"/>
      <c r="F713" s="111"/>
      <c r="G713" s="111"/>
      <c r="H713" s="111"/>
      <c r="I713" s="111"/>
      <c r="J713" s="111"/>
      <c r="K713" s="111"/>
      <c r="L713" s="111"/>
      <c r="M713" s="111"/>
      <c r="N713" s="111"/>
      <c r="O713" s="111"/>
      <c r="P713" s="111"/>
    </row>
    <row r="714" spans="1:16" s="127" customFormat="1" ht="11.25" customHeight="1" x14ac:dyDescent="0.2">
      <c r="A714" s="254"/>
      <c r="B714" s="258"/>
      <c r="C714" s="259"/>
      <c r="D714" s="44"/>
      <c r="E714" s="111"/>
      <c r="F714" s="111"/>
      <c r="G714" s="111"/>
      <c r="H714" s="111"/>
      <c r="I714" s="111"/>
      <c r="J714" s="111"/>
      <c r="K714" s="111"/>
      <c r="L714" s="111"/>
      <c r="M714" s="111"/>
      <c r="N714" s="111"/>
      <c r="O714" s="111"/>
      <c r="P714" s="111"/>
    </row>
    <row r="715" spans="1:16" s="127" customFormat="1" ht="11.25" customHeight="1" x14ac:dyDescent="0.2">
      <c r="A715" s="254"/>
      <c r="B715" s="258"/>
      <c r="C715" s="259"/>
      <c r="D715" s="44"/>
      <c r="E715" s="111"/>
      <c r="F715" s="111"/>
      <c r="G715" s="111"/>
      <c r="H715" s="111"/>
      <c r="I715" s="111"/>
      <c r="J715" s="111"/>
      <c r="K715" s="111"/>
      <c r="L715" s="111"/>
      <c r="M715" s="111"/>
      <c r="N715" s="111"/>
      <c r="O715" s="111"/>
      <c r="P715" s="111"/>
    </row>
    <row r="716" spans="1:16" s="127" customFormat="1" ht="11.25" customHeight="1" x14ac:dyDescent="0.2">
      <c r="A716" s="254"/>
      <c r="B716" s="258"/>
      <c r="C716" s="259"/>
      <c r="D716" s="44"/>
      <c r="E716" s="111"/>
      <c r="F716" s="111"/>
      <c r="G716" s="111"/>
      <c r="H716" s="111"/>
      <c r="I716" s="111"/>
      <c r="J716" s="111"/>
      <c r="K716" s="111"/>
      <c r="L716" s="111"/>
      <c r="M716" s="111"/>
      <c r="N716" s="111"/>
      <c r="O716" s="111"/>
      <c r="P716" s="111"/>
    </row>
    <row r="717" spans="1:16" s="127" customFormat="1" ht="11.25" customHeight="1" x14ac:dyDescent="0.2">
      <c r="A717" s="254"/>
      <c r="B717" s="258"/>
      <c r="C717" s="259"/>
      <c r="D717" s="44"/>
      <c r="E717" s="111"/>
      <c r="F717" s="111"/>
      <c r="G717" s="111"/>
      <c r="H717" s="111"/>
      <c r="I717" s="111"/>
      <c r="J717" s="111"/>
      <c r="K717" s="111"/>
      <c r="L717" s="111"/>
      <c r="M717" s="111"/>
      <c r="N717" s="111"/>
      <c r="O717" s="111"/>
      <c r="P717" s="111"/>
    </row>
    <row r="718" spans="1:16" s="127" customFormat="1" ht="11.25" customHeight="1" x14ac:dyDescent="0.2">
      <c r="A718" s="254"/>
      <c r="B718" s="258"/>
      <c r="C718" s="259"/>
      <c r="D718" s="44"/>
      <c r="E718" s="111"/>
      <c r="F718" s="111"/>
      <c r="G718" s="111"/>
      <c r="H718" s="111"/>
      <c r="I718" s="111"/>
      <c r="J718" s="111"/>
      <c r="K718" s="111"/>
      <c r="L718" s="111"/>
      <c r="M718" s="111"/>
      <c r="N718" s="111"/>
      <c r="O718" s="111"/>
      <c r="P718" s="111"/>
    </row>
    <row r="719" spans="1:16" s="127" customFormat="1" ht="11.25" customHeight="1" x14ac:dyDescent="0.2">
      <c r="A719" s="254"/>
      <c r="B719" s="258"/>
      <c r="C719" s="259"/>
      <c r="D719" s="44"/>
      <c r="E719" s="111"/>
      <c r="F719" s="111"/>
      <c r="G719" s="111"/>
      <c r="H719" s="111"/>
      <c r="I719" s="111"/>
      <c r="J719" s="111"/>
      <c r="K719" s="111"/>
      <c r="L719" s="111"/>
      <c r="M719" s="111"/>
      <c r="N719" s="111"/>
      <c r="O719" s="111"/>
      <c r="P719" s="111"/>
    </row>
    <row r="720" spans="1:16" s="127" customFormat="1" ht="11.25" customHeight="1" x14ac:dyDescent="0.2">
      <c r="A720" s="254"/>
      <c r="B720" s="258"/>
      <c r="C720" s="259"/>
      <c r="D720" s="44"/>
      <c r="E720" s="111"/>
      <c r="F720" s="111"/>
      <c r="G720" s="111"/>
      <c r="H720" s="111"/>
      <c r="I720" s="111"/>
      <c r="J720" s="111"/>
      <c r="K720" s="111"/>
      <c r="L720" s="111"/>
      <c r="M720" s="111"/>
      <c r="N720" s="111"/>
      <c r="O720" s="111"/>
      <c r="P720" s="111"/>
    </row>
    <row r="721" spans="1:16" s="127" customFormat="1" ht="11.25" customHeight="1" x14ac:dyDescent="0.2">
      <c r="A721" s="254"/>
      <c r="B721" s="258"/>
      <c r="C721" s="259"/>
      <c r="D721" s="44"/>
      <c r="E721" s="111"/>
      <c r="F721" s="111"/>
      <c r="G721" s="111"/>
      <c r="H721" s="111"/>
      <c r="I721" s="111"/>
      <c r="J721" s="111"/>
      <c r="K721" s="111"/>
      <c r="L721" s="111"/>
      <c r="M721" s="111"/>
      <c r="N721" s="111"/>
      <c r="O721" s="111"/>
      <c r="P721" s="111"/>
    </row>
    <row r="722" spans="1:16" s="127" customFormat="1" ht="11.25" customHeight="1" x14ac:dyDescent="0.2">
      <c r="A722" s="254"/>
      <c r="B722" s="258"/>
      <c r="C722" s="259"/>
      <c r="D722" s="44"/>
      <c r="E722" s="111"/>
      <c r="F722" s="111"/>
      <c r="G722" s="111"/>
      <c r="H722" s="111"/>
      <c r="I722" s="111"/>
      <c r="J722" s="111"/>
      <c r="K722" s="111"/>
      <c r="L722" s="111"/>
      <c r="M722" s="111"/>
      <c r="N722" s="111"/>
      <c r="O722" s="111"/>
      <c r="P722" s="111"/>
    </row>
    <row r="723" spans="1:16" s="127" customFormat="1" ht="11.25" customHeight="1" x14ac:dyDescent="0.2">
      <c r="A723" s="254"/>
      <c r="B723" s="258"/>
      <c r="C723" s="259"/>
      <c r="D723" s="44"/>
      <c r="E723" s="111"/>
      <c r="F723" s="111"/>
      <c r="G723" s="111"/>
      <c r="H723" s="111"/>
      <c r="I723" s="111"/>
      <c r="J723" s="111"/>
      <c r="K723" s="111"/>
      <c r="L723" s="111"/>
      <c r="M723" s="111"/>
      <c r="N723" s="111"/>
      <c r="O723" s="111"/>
      <c r="P723" s="111"/>
    </row>
    <row r="724" spans="1:16" s="127" customFormat="1" ht="11.25" customHeight="1" x14ac:dyDescent="0.2">
      <c r="A724" s="254"/>
      <c r="B724" s="258"/>
      <c r="C724" s="259"/>
      <c r="D724" s="44"/>
      <c r="E724" s="111"/>
      <c r="F724" s="111"/>
      <c r="G724" s="111"/>
      <c r="H724" s="111"/>
      <c r="I724" s="111"/>
      <c r="J724" s="111"/>
      <c r="K724" s="111"/>
      <c r="L724" s="111"/>
      <c r="M724" s="111"/>
      <c r="N724" s="111"/>
      <c r="O724" s="111"/>
      <c r="P724" s="111"/>
    </row>
    <row r="725" spans="1:16" s="127" customFormat="1" ht="11.25" customHeight="1" x14ac:dyDescent="0.2">
      <c r="A725" s="254"/>
      <c r="B725" s="258"/>
      <c r="C725" s="259"/>
      <c r="D725" s="44"/>
      <c r="E725" s="111"/>
      <c r="F725" s="111"/>
      <c r="G725" s="111"/>
      <c r="H725" s="111"/>
      <c r="I725" s="111"/>
      <c r="J725" s="111"/>
      <c r="K725" s="111"/>
      <c r="L725" s="111"/>
      <c r="M725" s="111"/>
      <c r="N725" s="111"/>
      <c r="O725" s="111"/>
      <c r="P725" s="111"/>
    </row>
    <row r="726" spans="1:16" s="127" customFormat="1" ht="11.25" customHeight="1" x14ac:dyDescent="0.2">
      <c r="A726" s="254"/>
      <c r="B726" s="258"/>
      <c r="C726" s="259"/>
      <c r="D726" s="44"/>
      <c r="E726" s="111"/>
      <c r="F726" s="111"/>
      <c r="G726" s="111"/>
      <c r="H726" s="111"/>
      <c r="I726" s="111"/>
      <c r="J726" s="111"/>
      <c r="K726" s="111"/>
      <c r="L726" s="111"/>
      <c r="M726" s="111"/>
      <c r="N726" s="111"/>
      <c r="O726" s="111"/>
      <c r="P726" s="111"/>
    </row>
    <row r="727" spans="1:16" s="127" customFormat="1" ht="11.25" customHeight="1" x14ac:dyDescent="0.2">
      <c r="A727" s="254"/>
      <c r="B727" s="258"/>
      <c r="C727" s="259"/>
      <c r="D727" s="44"/>
      <c r="E727" s="111"/>
      <c r="F727" s="111"/>
      <c r="G727" s="111"/>
      <c r="H727" s="111"/>
      <c r="I727" s="111"/>
      <c r="J727" s="111"/>
      <c r="K727" s="111"/>
      <c r="L727" s="111"/>
      <c r="M727" s="111"/>
      <c r="N727" s="111"/>
      <c r="O727" s="111"/>
      <c r="P727" s="111"/>
    </row>
    <row r="728" spans="1:16" s="127" customFormat="1" ht="11.25" customHeight="1" x14ac:dyDescent="0.2">
      <c r="A728" s="254"/>
      <c r="B728" s="258"/>
      <c r="C728" s="259"/>
      <c r="D728" s="44"/>
      <c r="E728" s="111"/>
      <c r="F728" s="111"/>
      <c r="G728" s="111"/>
      <c r="H728" s="111"/>
      <c r="I728" s="111"/>
      <c r="J728" s="111"/>
      <c r="K728" s="111"/>
      <c r="L728" s="111"/>
      <c r="M728" s="111"/>
      <c r="N728" s="111"/>
      <c r="O728" s="111"/>
      <c r="P728" s="111"/>
    </row>
    <row r="729" spans="1:16" s="127" customFormat="1" ht="11.25" customHeight="1" x14ac:dyDescent="0.2">
      <c r="A729" s="254"/>
      <c r="B729" s="258"/>
      <c r="C729" s="259"/>
      <c r="D729" s="44"/>
      <c r="E729" s="111"/>
      <c r="F729" s="111"/>
      <c r="G729" s="111"/>
      <c r="H729" s="111"/>
      <c r="I729" s="111"/>
      <c r="J729" s="111"/>
      <c r="K729" s="111"/>
      <c r="L729" s="111"/>
      <c r="M729" s="111"/>
      <c r="N729" s="111"/>
      <c r="O729" s="111"/>
      <c r="P729" s="111"/>
    </row>
    <row r="730" spans="1:16" s="127" customFormat="1" ht="11.25" customHeight="1" x14ac:dyDescent="0.2">
      <c r="A730" s="254"/>
      <c r="B730" s="258"/>
      <c r="C730" s="259"/>
      <c r="D730" s="44"/>
      <c r="E730" s="111"/>
      <c r="F730" s="111"/>
      <c r="G730" s="111"/>
      <c r="H730" s="111"/>
      <c r="I730" s="111"/>
      <c r="J730" s="111"/>
      <c r="K730" s="111"/>
      <c r="L730" s="111"/>
      <c r="M730" s="111"/>
      <c r="N730" s="111"/>
      <c r="O730" s="111"/>
      <c r="P730" s="111"/>
    </row>
    <row r="731" spans="1:16" s="127" customFormat="1" ht="11.25" customHeight="1" x14ac:dyDescent="0.2">
      <c r="A731" s="254"/>
      <c r="B731" s="258"/>
      <c r="C731" s="259"/>
      <c r="D731" s="44"/>
      <c r="E731" s="111"/>
      <c r="F731" s="111"/>
      <c r="G731" s="111"/>
      <c r="H731" s="111"/>
      <c r="I731" s="111"/>
      <c r="J731" s="111"/>
      <c r="K731" s="111"/>
      <c r="L731" s="111"/>
      <c r="M731" s="111"/>
      <c r="N731" s="111"/>
      <c r="O731" s="111"/>
      <c r="P731" s="111"/>
    </row>
    <row r="732" spans="1:16" s="127" customFormat="1" ht="11.25" customHeight="1" x14ac:dyDescent="0.2">
      <c r="A732" s="254"/>
      <c r="B732" s="258"/>
      <c r="C732" s="259"/>
      <c r="D732" s="44"/>
      <c r="E732" s="111"/>
      <c r="F732" s="111"/>
      <c r="G732" s="111"/>
      <c r="H732" s="111"/>
      <c r="I732" s="111"/>
      <c r="J732" s="111"/>
      <c r="K732" s="111"/>
      <c r="L732" s="111"/>
      <c r="M732" s="111"/>
      <c r="N732" s="111"/>
      <c r="O732" s="111"/>
      <c r="P732" s="111"/>
    </row>
    <row r="733" spans="1:16" s="127" customFormat="1" ht="11.25" customHeight="1" x14ac:dyDescent="0.2">
      <c r="A733" s="254"/>
      <c r="B733" s="258"/>
      <c r="C733" s="259"/>
      <c r="D733" s="44"/>
      <c r="E733" s="111"/>
      <c r="F733" s="111"/>
      <c r="G733" s="111"/>
      <c r="H733" s="111"/>
      <c r="I733" s="111"/>
      <c r="J733" s="111"/>
      <c r="K733" s="111"/>
      <c r="L733" s="111"/>
      <c r="M733" s="111"/>
      <c r="N733" s="111"/>
      <c r="O733" s="111"/>
      <c r="P733" s="111"/>
    </row>
    <row r="734" spans="1:16" s="127" customFormat="1" ht="11.25" customHeight="1" x14ac:dyDescent="0.2">
      <c r="A734" s="254"/>
      <c r="B734" s="258"/>
      <c r="C734" s="259"/>
      <c r="D734" s="44"/>
      <c r="E734" s="111"/>
      <c r="F734" s="111"/>
      <c r="G734" s="111"/>
      <c r="H734" s="111"/>
      <c r="I734" s="111"/>
      <c r="J734" s="111"/>
      <c r="K734" s="111"/>
      <c r="L734" s="111"/>
      <c r="M734" s="111"/>
      <c r="N734" s="111"/>
      <c r="O734" s="111"/>
      <c r="P734" s="111"/>
    </row>
    <row r="735" spans="1:16" s="127" customFormat="1" ht="11.25" customHeight="1" x14ac:dyDescent="0.2">
      <c r="A735" s="254"/>
      <c r="B735" s="258"/>
      <c r="C735" s="259"/>
      <c r="D735" s="44"/>
      <c r="E735" s="111"/>
      <c r="F735" s="111"/>
      <c r="G735" s="111"/>
      <c r="H735" s="111"/>
      <c r="I735" s="111"/>
      <c r="J735" s="111"/>
      <c r="K735" s="111"/>
      <c r="L735" s="111"/>
      <c r="M735" s="111"/>
      <c r="N735" s="111"/>
      <c r="O735" s="111"/>
      <c r="P735" s="111"/>
    </row>
    <row r="736" spans="1:16" s="127" customFormat="1" ht="11.25" customHeight="1" x14ac:dyDescent="0.2">
      <c r="A736" s="254"/>
      <c r="B736" s="258"/>
      <c r="C736" s="259"/>
      <c r="D736" s="44"/>
      <c r="E736" s="111"/>
      <c r="F736" s="111"/>
      <c r="G736" s="111"/>
      <c r="H736" s="111"/>
      <c r="I736" s="111"/>
      <c r="J736" s="111"/>
      <c r="K736" s="111"/>
      <c r="L736" s="111"/>
      <c r="M736" s="111"/>
      <c r="N736" s="111"/>
      <c r="O736" s="111"/>
      <c r="P736" s="111"/>
    </row>
    <row r="737" spans="1:16" s="127" customFormat="1" ht="11.25" customHeight="1" x14ac:dyDescent="0.2">
      <c r="A737" s="254"/>
      <c r="B737" s="258"/>
      <c r="C737" s="259"/>
      <c r="D737" s="44"/>
      <c r="E737" s="111"/>
      <c r="F737" s="111"/>
      <c r="G737" s="111"/>
      <c r="H737" s="111"/>
      <c r="I737" s="111"/>
      <c r="J737" s="111"/>
      <c r="K737" s="111"/>
      <c r="L737" s="111"/>
      <c r="M737" s="111"/>
      <c r="N737" s="111"/>
      <c r="O737" s="111"/>
      <c r="P737" s="111"/>
    </row>
    <row r="738" spans="1:16" s="127" customFormat="1" ht="11.25" customHeight="1" x14ac:dyDescent="0.2">
      <c r="A738" s="254"/>
      <c r="B738" s="258"/>
      <c r="C738" s="259"/>
      <c r="D738" s="44"/>
      <c r="E738" s="111"/>
      <c r="F738" s="111"/>
      <c r="G738" s="111"/>
      <c r="H738" s="111"/>
      <c r="I738" s="111"/>
      <c r="J738" s="111"/>
      <c r="K738" s="111"/>
      <c r="L738" s="111"/>
      <c r="M738" s="111"/>
      <c r="N738" s="111"/>
      <c r="O738" s="111"/>
      <c r="P738" s="111"/>
    </row>
    <row r="739" spans="1:16" s="127" customFormat="1" ht="11.25" customHeight="1" x14ac:dyDescent="0.2">
      <c r="A739" s="254"/>
      <c r="B739" s="258"/>
      <c r="C739" s="259"/>
      <c r="D739" s="44"/>
      <c r="E739" s="111"/>
      <c r="F739" s="111"/>
      <c r="G739" s="111"/>
      <c r="H739" s="111"/>
      <c r="I739" s="111"/>
      <c r="J739" s="111"/>
      <c r="K739" s="111"/>
      <c r="L739" s="111"/>
      <c r="M739" s="111"/>
      <c r="N739" s="111"/>
      <c r="O739" s="111"/>
      <c r="P739" s="111"/>
    </row>
    <row r="740" spans="1:16" s="127" customFormat="1" ht="11.25" customHeight="1" x14ac:dyDescent="0.2">
      <c r="A740" s="254"/>
      <c r="B740" s="258"/>
      <c r="C740" s="259"/>
      <c r="D740" s="44"/>
      <c r="E740" s="111"/>
      <c r="F740" s="111"/>
      <c r="G740" s="111"/>
      <c r="H740" s="111"/>
      <c r="I740" s="111"/>
      <c r="J740" s="111"/>
      <c r="K740" s="111"/>
      <c r="L740" s="111"/>
      <c r="M740" s="111"/>
      <c r="N740" s="111"/>
      <c r="O740" s="111"/>
      <c r="P740" s="111"/>
    </row>
    <row r="741" spans="1:16" s="127" customFormat="1" ht="11.25" customHeight="1" x14ac:dyDescent="0.2">
      <c r="A741" s="254"/>
      <c r="B741" s="258"/>
      <c r="C741" s="259"/>
      <c r="D741" s="44"/>
      <c r="E741" s="111"/>
      <c r="F741" s="111"/>
      <c r="G741" s="111"/>
      <c r="H741" s="111"/>
      <c r="I741" s="111"/>
      <c r="J741" s="111"/>
      <c r="K741" s="111"/>
      <c r="L741" s="111"/>
      <c r="M741" s="111"/>
      <c r="N741" s="111"/>
      <c r="O741" s="111"/>
      <c r="P741" s="111"/>
    </row>
    <row r="742" spans="1:16" s="127" customFormat="1" ht="11.25" customHeight="1" x14ac:dyDescent="0.2">
      <c r="A742" s="254"/>
      <c r="B742" s="258"/>
      <c r="C742" s="259"/>
      <c r="D742" s="44"/>
      <c r="E742" s="111"/>
      <c r="F742" s="111"/>
      <c r="G742" s="111"/>
      <c r="H742" s="111"/>
      <c r="I742" s="111"/>
      <c r="J742" s="111"/>
      <c r="K742" s="111"/>
      <c r="L742" s="111"/>
      <c r="M742" s="111"/>
      <c r="N742" s="111"/>
      <c r="O742" s="111"/>
      <c r="P742" s="111"/>
    </row>
    <row r="743" spans="1:16" s="127" customFormat="1" ht="11.25" customHeight="1" x14ac:dyDescent="0.2">
      <c r="A743" s="254"/>
      <c r="B743" s="258"/>
      <c r="C743" s="259"/>
      <c r="D743" s="44"/>
      <c r="E743" s="111"/>
      <c r="F743" s="111"/>
      <c r="G743" s="111"/>
      <c r="H743" s="111"/>
      <c r="I743" s="111"/>
      <c r="J743" s="111"/>
      <c r="K743" s="111"/>
      <c r="L743" s="111"/>
      <c r="M743" s="111"/>
      <c r="N743" s="111"/>
      <c r="O743" s="111"/>
      <c r="P743" s="111"/>
    </row>
    <row r="744" spans="1:16" s="127" customFormat="1" ht="11.25" customHeight="1" x14ac:dyDescent="0.2">
      <c r="A744" s="254"/>
      <c r="B744" s="258"/>
      <c r="C744" s="259"/>
      <c r="D744" s="44"/>
      <c r="E744" s="111"/>
      <c r="F744" s="111"/>
      <c r="G744" s="111"/>
      <c r="H744" s="111"/>
      <c r="I744" s="111"/>
      <c r="J744" s="111"/>
      <c r="K744" s="111"/>
      <c r="L744" s="111"/>
      <c r="M744" s="111"/>
      <c r="N744" s="111"/>
      <c r="O744" s="111"/>
      <c r="P744" s="111"/>
    </row>
    <row r="745" spans="1:16" s="127" customFormat="1" ht="11.25" customHeight="1" x14ac:dyDescent="0.2">
      <c r="A745" s="254"/>
      <c r="B745" s="258"/>
      <c r="C745" s="259"/>
      <c r="D745" s="44"/>
      <c r="E745" s="111"/>
      <c r="F745" s="111"/>
      <c r="G745" s="111"/>
      <c r="H745" s="111"/>
      <c r="I745" s="111"/>
      <c r="J745" s="111"/>
      <c r="K745" s="111"/>
      <c r="L745" s="111"/>
      <c r="M745" s="111"/>
      <c r="N745" s="111"/>
      <c r="O745" s="111"/>
      <c r="P745" s="111"/>
    </row>
    <row r="746" spans="1:16" s="127" customFormat="1" ht="11.25" customHeight="1" x14ac:dyDescent="0.2">
      <c r="A746" s="254"/>
      <c r="B746" s="258"/>
      <c r="C746" s="259"/>
      <c r="D746" s="44"/>
      <c r="E746" s="111"/>
      <c r="F746" s="111"/>
      <c r="G746" s="111"/>
      <c r="H746" s="111"/>
      <c r="I746" s="111"/>
      <c r="J746" s="111"/>
      <c r="K746" s="111"/>
      <c r="L746" s="111"/>
      <c r="M746" s="111"/>
      <c r="N746" s="111"/>
      <c r="O746" s="111"/>
      <c r="P746" s="111"/>
    </row>
    <row r="747" spans="1:16" s="127" customFormat="1" ht="11.25" customHeight="1" x14ac:dyDescent="0.2">
      <c r="A747" s="254"/>
      <c r="B747" s="258"/>
      <c r="C747" s="259"/>
      <c r="D747" s="44"/>
      <c r="E747" s="111"/>
      <c r="F747" s="111"/>
      <c r="G747" s="111"/>
      <c r="H747" s="111"/>
      <c r="I747" s="111"/>
      <c r="J747" s="111"/>
      <c r="K747" s="111"/>
      <c r="L747" s="111"/>
      <c r="M747" s="111"/>
      <c r="N747" s="111"/>
      <c r="O747" s="111"/>
      <c r="P747" s="111"/>
    </row>
    <row r="748" spans="1:16" s="127" customFormat="1" ht="11.25" customHeight="1" x14ac:dyDescent="0.2">
      <c r="A748" s="254"/>
      <c r="B748" s="258"/>
      <c r="C748" s="259"/>
      <c r="D748" s="44"/>
      <c r="E748" s="111"/>
      <c r="F748" s="111"/>
      <c r="G748" s="111"/>
      <c r="H748" s="111"/>
      <c r="I748" s="111"/>
      <c r="J748" s="111"/>
      <c r="K748" s="111"/>
      <c r="L748" s="111"/>
      <c r="M748" s="111"/>
      <c r="N748" s="111"/>
      <c r="O748" s="111"/>
      <c r="P748" s="111"/>
    </row>
    <row r="749" spans="1:16" s="127" customFormat="1" ht="11.25" customHeight="1" x14ac:dyDescent="0.2">
      <c r="A749" s="254"/>
      <c r="B749" s="258"/>
      <c r="C749" s="259"/>
      <c r="D749" s="44"/>
      <c r="E749" s="111"/>
      <c r="F749" s="111"/>
      <c r="G749" s="111"/>
      <c r="H749" s="111"/>
      <c r="I749" s="111"/>
      <c r="J749" s="111"/>
      <c r="K749" s="111"/>
      <c r="L749" s="111"/>
      <c r="M749" s="111"/>
      <c r="N749" s="111"/>
      <c r="O749" s="111"/>
      <c r="P749" s="111"/>
    </row>
    <row r="750" spans="1:16" s="127" customFormat="1" ht="11.25" customHeight="1" x14ac:dyDescent="0.2">
      <c r="A750" s="254"/>
      <c r="B750" s="258"/>
      <c r="C750" s="259"/>
      <c r="D750" s="44"/>
      <c r="E750" s="111"/>
      <c r="F750" s="111"/>
      <c r="G750" s="111"/>
      <c r="H750" s="111"/>
      <c r="I750" s="111"/>
      <c r="J750" s="111"/>
      <c r="K750" s="111"/>
      <c r="L750" s="111"/>
      <c r="M750" s="111"/>
      <c r="N750" s="111"/>
      <c r="O750" s="111"/>
      <c r="P750" s="111"/>
    </row>
    <row r="751" spans="1:16" s="127" customFormat="1" ht="11.25" customHeight="1" x14ac:dyDescent="0.2">
      <c r="A751" s="254"/>
      <c r="B751" s="258"/>
      <c r="C751" s="259"/>
      <c r="D751" s="44"/>
      <c r="E751" s="111"/>
      <c r="F751" s="111"/>
      <c r="G751" s="111"/>
      <c r="H751" s="111"/>
      <c r="I751" s="111"/>
      <c r="J751" s="111"/>
      <c r="K751" s="111"/>
      <c r="L751" s="111"/>
      <c r="M751" s="111"/>
      <c r="N751" s="111"/>
      <c r="O751" s="111"/>
      <c r="P751" s="111"/>
    </row>
    <row r="752" spans="1:16" s="127" customFormat="1" ht="11.25" customHeight="1" x14ac:dyDescent="0.2">
      <c r="A752" s="254"/>
      <c r="B752" s="258"/>
      <c r="C752" s="259"/>
      <c r="D752" s="44"/>
      <c r="E752" s="111"/>
      <c r="F752" s="111"/>
      <c r="G752" s="111"/>
      <c r="H752" s="111"/>
      <c r="I752" s="111"/>
      <c r="J752" s="111"/>
      <c r="K752" s="111"/>
      <c r="L752" s="111"/>
      <c r="M752" s="111"/>
      <c r="N752" s="111"/>
      <c r="O752" s="111"/>
      <c r="P752" s="111"/>
    </row>
    <row r="753" spans="1:16" s="127" customFormat="1" ht="11.25" customHeight="1" x14ac:dyDescent="0.2">
      <c r="A753" s="254"/>
      <c r="B753" s="258"/>
      <c r="C753" s="259"/>
      <c r="D753" s="44"/>
      <c r="E753" s="111"/>
      <c r="F753" s="111"/>
      <c r="G753" s="111"/>
      <c r="H753" s="111"/>
      <c r="I753" s="111"/>
      <c r="J753" s="111"/>
      <c r="K753" s="111"/>
      <c r="L753" s="111"/>
      <c r="M753" s="111"/>
      <c r="N753" s="111"/>
      <c r="O753" s="111"/>
      <c r="P753" s="111"/>
    </row>
    <row r="754" spans="1:16" s="127" customFormat="1" ht="11.25" customHeight="1" x14ac:dyDescent="0.2">
      <c r="A754" s="254"/>
      <c r="B754" s="258"/>
      <c r="C754" s="259"/>
      <c r="D754" s="44"/>
      <c r="E754" s="111"/>
      <c r="F754" s="111"/>
      <c r="G754" s="111"/>
      <c r="H754" s="111"/>
      <c r="I754" s="111"/>
      <c r="J754" s="111"/>
      <c r="K754" s="111"/>
      <c r="L754" s="111"/>
      <c r="M754" s="111"/>
      <c r="N754" s="111"/>
      <c r="O754" s="111"/>
      <c r="P754" s="111"/>
    </row>
    <row r="755" spans="1:16" s="127" customFormat="1" ht="11.25" customHeight="1" x14ac:dyDescent="0.2">
      <c r="A755" s="254"/>
      <c r="B755" s="258"/>
      <c r="C755" s="259"/>
      <c r="D755" s="44"/>
      <c r="E755" s="111"/>
      <c r="F755" s="111"/>
      <c r="G755" s="111"/>
      <c r="H755" s="111"/>
      <c r="I755" s="111"/>
      <c r="J755" s="111"/>
      <c r="K755" s="111"/>
      <c r="L755" s="111"/>
      <c r="M755" s="111"/>
      <c r="N755" s="111"/>
      <c r="O755" s="111"/>
      <c r="P755" s="111"/>
    </row>
    <row r="756" spans="1:16" s="127" customFormat="1" ht="11.25" customHeight="1" x14ac:dyDescent="0.2">
      <c r="A756" s="254"/>
      <c r="B756" s="258"/>
      <c r="C756" s="259"/>
      <c r="D756" s="44"/>
      <c r="E756" s="111"/>
      <c r="F756" s="111"/>
      <c r="G756" s="111"/>
      <c r="H756" s="111"/>
      <c r="I756" s="111"/>
      <c r="J756" s="111"/>
      <c r="K756" s="111"/>
      <c r="L756" s="111"/>
      <c r="M756" s="111"/>
      <c r="N756" s="111"/>
      <c r="O756" s="111"/>
      <c r="P756" s="111"/>
    </row>
    <row r="757" spans="1:16" s="127" customFormat="1" ht="11.25" customHeight="1" x14ac:dyDescent="0.2">
      <c r="A757" s="254"/>
      <c r="B757" s="258"/>
      <c r="C757" s="259"/>
      <c r="D757" s="44"/>
      <c r="E757" s="111"/>
      <c r="F757" s="111"/>
      <c r="G757" s="111"/>
      <c r="H757" s="111"/>
      <c r="I757" s="111"/>
      <c r="J757" s="111"/>
      <c r="K757" s="111"/>
      <c r="L757" s="111"/>
      <c r="M757" s="111"/>
      <c r="N757" s="111"/>
      <c r="O757" s="111"/>
      <c r="P757" s="111"/>
    </row>
    <row r="758" spans="1:16" s="127" customFormat="1" ht="11.25" customHeight="1" x14ac:dyDescent="0.2">
      <c r="A758" s="254"/>
      <c r="B758" s="258"/>
      <c r="C758" s="259"/>
      <c r="D758" s="44"/>
      <c r="E758" s="111"/>
      <c r="F758" s="111"/>
      <c r="G758" s="111"/>
      <c r="H758" s="111"/>
      <c r="I758" s="111"/>
      <c r="J758" s="111"/>
      <c r="K758" s="111"/>
      <c r="L758" s="111"/>
      <c r="M758" s="111"/>
      <c r="N758" s="111"/>
      <c r="O758" s="111"/>
      <c r="P758" s="111"/>
    </row>
    <row r="759" spans="1:16" s="127" customFormat="1" ht="11.25" customHeight="1" x14ac:dyDescent="0.2">
      <c r="A759" s="254"/>
      <c r="B759" s="258"/>
      <c r="C759" s="259"/>
      <c r="D759" s="44"/>
      <c r="E759" s="111"/>
      <c r="F759" s="111"/>
      <c r="G759" s="111"/>
      <c r="H759" s="111"/>
      <c r="I759" s="111"/>
      <c r="J759" s="111"/>
      <c r="K759" s="111"/>
      <c r="L759" s="111"/>
      <c r="M759" s="111"/>
      <c r="N759" s="111"/>
      <c r="O759" s="111"/>
      <c r="P759" s="111"/>
    </row>
    <row r="760" spans="1:16" s="127" customFormat="1" ht="11.25" customHeight="1" x14ac:dyDescent="0.2">
      <c r="A760" s="254"/>
      <c r="B760" s="258"/>
      <c r="C760" s="259"/>
      <c r="D760" s="44"/>
      <c r="E760" s="111"/>
      <c r="F760" s="111"/>
      <c r="G760" s="111"/>
      <c r="H760" s="111"/>
      <c r="I760" s="111"/>
      <c r="J760" s="111"/>
      <c r="K760" s="111"/>
      <c r="L760" s="111"/>
      <c r="M760" s="111"/>
      <c r="N760" s="111"/>
      <c r="O760" s="111"/>
      <c r="P760" s="111"/>
    </row>
    <row r="761" spans="1:16" s="127" customFormat="1" ht="11.25" customHeight="1" x14ac:dyDescent="0.2">
      <c r="A761" s="254"/>
      <c r="B761" s="258"/>
      <c r="C761" s="259"/>
      <c r="D761" s="44"/>
      <c r="E761" s="111"/>
      <c r="F761" s="111"/>
      <c r="G761" s="111"/>
      <c r="H761" s="111"/>
      <c r="I761" s="111"/>
      <c r="J761" s="111"/>
      <c r="K761" s="111"/>
      <c r="L761" s="111"/>
      <c r="M761" s="111"/>
      <c r="N761" s="111"/>
      <c r="O761" s="111"/>
      <c r="P761" s="111"/>
    </row>
    <row r="762" spans="1:16" s="127" customFormat="1" ht="11.25" customHeight="1" x14ac:dyDescent="0.2">
      <c r="A762" s="254"/>
      <c r="B762" s="258"/>
      <c r="C762" s="259"/>
      <c r="D762" s="44"/>
      <c r="E762" s="111"/>
      <c r="F762" s="111"/>
      <c r="G762" s="111"/>
      <c r="H762" s="111"/>
      <c r="I762" s="111"/>
      <c r="J762" s="111"/>
      <c r="K762" s="111"/>
      <c r="L762" s="111"/>
      <c r="M762" s="111"/>
      <c r="N762" s="111"/>
      <c r="O762" s="111"/>
      <c r="P762" s="111"/>
    </row>
    <row r="763" spans="1:16" s="127" customFormat="1" ht="11.25" customHeight="1" x14ac:dyDescent="0.2">
      <c r="A763" s="254"/>
      <c r="B763" s="258"/>
      <c r="C763" s="259"/>
      <c r="D763" s="44"/>
      <c r="E763" s="111"/>
      <c r="F763" s="111"/>
      <c r="G763" s="111"/>
      <c r="H763" s="111"/>
      <c r="I763" s="111"/>
      <c r="J763" s="111"/>
      <c r="K763" s="111"/>
      <c r="L763" s="111"/>
      <c r="M763" s="111"/>
      <c r="N763" s="111"/>
      <c r="O763" s="111"/>
      <c r="P763" s="111"/>
    </row>
    <row r="764" spans="1:16" s="127" customFormat="1" ht="11.25" customHeight="1" x14ac:dyDescent="0.2">
      <c r="A764" s="254"/>
      <c r="B764" s="258"/>
      <c r="C764" s="259"/>
      <c r="D764" s="44"/>
      <c r="E764" s="111"/>
      <c r="F764" s="111"/>
      <c r="G764" s="111"/>
      <c r="H764" s="111"/>
      <c r="I764" s="111"/>
      <c r="J764" s="111"/>
      <c r="K764" s="111"/>
      <c r="L764" s="111"/>
      <c r="M764" s="111"/>
      <c r="N764" s="111"/>
      <c r="O764" s="111"/>
      <c r="P764" s="111"/>
    </row>
    <row r="765" spans="1:16" s="127" customFormat="1" ht="11.25" customHeight="1" x14ac:dyDescent="0.2">
      <c r="A765" s="254"/>
      <c r="B765" s="258"/>
      <c r="C765" s="259"/>
      <c r="D765" s="44"/>
      <c r="E765" s="111"/>
      <c r="F765" s="111"/>
      <c r="G765" s="111"/>
      <c r="H765" s="111"/>
      <c r="I765" s="111"/>
      <c r="J765" s="111"/>
      <c r="K765" s="111"/>
      <c r="L765" s="111"/>
      <c r="M765" s="111"/>
      <c r="N765" s="111"/>
      <c r="O765" s="111"/>
      <c r="P765" s="111"/>
    </row>
    <row r="766" spans="1:16" s="127" customFormat="1" ht="11.25" customHeight="1" x14ac:dyDescent="0.2">
      <c r="A766" s="254"/>
      <c r="B766" s="258"/>
      <c r="C766" s="259"/>
      <c r="D766" s="44"/>
      <c r="E766" s="111"/>
      <c r="F766" s="111"/>
      <c r="G766" s="111"/>
      <c r="H766" s="111"/>
      <c r="I766" s="111"/>
      <c r="J766" s="111"/>
      <c r="K766" s="111"/>
      <c r="L766" s="111"/>
      <c r="M766" s="111"/>
      <c r="N766" s="111"/>
      <c r="O766" s="111"/>
      <c r="P766" s="111"/>
    </row>
    <row r="767" spans="1:16" s="127" customFormat="1" ht="11.25" customHeight="1" x14ac:dyDescent="0.2">
      <c r="A767" s="254"/>
      <c r="B767" s="258"/>
      <c r="C767" s="259"/>
      <c r="D767" s="44"/>
      <c r="E767" s="111"/>
      <c r="F767" s="111"/>
      <c r="G767" s="111"/>
      <c r="H767" s="111"/>
      <c r="I767" s="111"/>
      <c r="J767" s="111"/>
      <c r="K767" s="111"/>
      <c r="L767" s="111"/>
      <c r="M767" s="111"/>
      <c r="N767" s="111"/>
      <c r="O767" s="111"/>
      <c r="P767" s="111"/>
    </row>
    <row r="768" spans="1:16" s="127" customFormat="1" ht="11.25" customHeight="1" x14ac:dyDescent="0.2">
      <c r="A768" s="254"/>
      <c r="B768" s="258"/>
      <c r="C768" s="259"/>
      <c r="D768" s="44"/>
      <c r="E768" s="111"/>
      <c r="F768" s="111"/>
      <c r="G768" s="111"/>
      <c r="H768" s="111"/>
      <c r="I768" s="111"/>
      <c r="J768" s="111"/>
      <c r="K768" s="111"/>
      <c r="L768" s="111"/>
      <c r="M768" s="111"/>
      <c r="N768" s="111"/>
      <c r="O768" s="111"/>
      <c r="P768" s="111"/>
    </row>
    <row r="769" spans="1:16" s="127" customFormat="1" ht="11.25" customHeight="1" x14ac:dyDescent="0.2">
      <c r="A769" s="254"/>
      <c r="B769" s="258"/>
      <c r="C769" s="259"/>
      <c r="D769" s="44"/>
      <c r="E769" s="111"/>
      <c r="F769" s="111"/>
      <c r="G769" s="111"/>
      <c r="H769" s="111"/>
      <c r="I769" s="111"/>
      <c r="J769" s="111"/>
      <c r="K769" s="111"/>
      <c r="L769" s="111"/>
      <c r="M769" s="111"/>
      <c r="N769" s="111"/>
      <c r="O769" s="111"/>
      <c r="P769" s="111"/>
    </row>
    <row r="770" spans="1:16" s="127" customFormat="1" ht="11.25" customHeight="1" x14ac:dyDescent="0.2">
      <c r="A770" s="254"/>
      <c r="B770" s="258"/>
      <c r="C770" s="259"/>
      <c r="D770" s="44"/>
      <c r="E770" s="111"/>
      <c r="F770" s="111"/>
      <c r="G770" s="111"/>
      <c r="H770" s="111"/>
      <c r="I770" s="111"/>
      <c r="J770" s="111"/>
      <c r="K770" s="111"/>
      <c r="L770" s="111"/>
      <c r="M770" s="111"/>
      <c r="N770" s="111"/>
      <c r="O770" s="111"/>
      <c r="P770" s="111"/>
    </row>
    <row r="771" spans="1:16" s="127" customFormat="1" ht="11.25" customHeight="1" x14ac:dyDescent="0.2">
      <c r="A771" s="254"/>
      <c r="B771" s="258"/>
      <c r="C771" s="259"/>
      <c r="D771" s="44"/>
      <c r="E771" s="111"/>
      <c r="F771" s="111"/>
      <c r="G771" s="111"/>
      <c r="H771" s="111"/>
      <c r="I771" s="111"/>
      <c r="J771" s="111"/>
      <c r="K771" s="111"/>
      <c r="L771" s="111"/>
      <c r="M771" s="111"/>
      <c r="N771" s="111"/>
      <c r="O771" s="111"/>
      <c r="P771" s="111"/>
    </row>
    <row r="772" spans="1:16" s="127" customFormat="1" ht="11.25" customHeight="1" x14ac:dyDescent="0.2">
      <c r="A772" s="254"/>
      <c r="B772" s="258"/>
      <c r="C772" s="259"/>
      <c r="D772" s="44"/>
      <c r="E772" s="111"/>
      <c r="F772" s="111"/>
      <c r="G772" s="111"/>
      <c r="H772" s="111"/>
      <c r="I772" s="111"/>
      <c r="J772" s="111"/>
      <c r="K772" s="111"/>
      <c r="L772" s="111"/>
      <c r="M772" s="111"/>
      <c r="N772" s="111"/>
      <c r="O772" s="111"/>
      <c r="P772" s="111"/>
    </row>
    <row r="773" spans="1:16" s="127" customFormat="1" ht="11.25" customHeight="1" x14ac:dyDescent="0.2">
      <c r="A773" s="254"/>
      <c r="B773" s="258"/>
      <c r="C773" s="259"/>
      <c r="D773" s="44"/>
      <c r="E773" s="111"/>
      <c r="F773" s="111"/>
      <c r="G773" s="111"/>
      <c r="H773" s="111"/>
      <c r="I773" s="111"/>
      <c r="J773" s="111"/>
      <c r="K773" s="111"/>
      <c r="L773" s="111"/>
      <c r="M773" s="111"/>
      <c r="N773" s="111"/>
      <c r="O773" s="111"/>
      <c r="P773" s="111"/>
    </row>
    <row r="774" spans="1:16" s="127" customFormat="1" ht="11.25" customHeight="1" x14ac:dyDescent="0.2">
      <c r="A774" s="254"/>
      <c r="B774" s="258"/>
      <c r="C774" s="259"/>
      <c r="D774" s="44"/>
      <c r="E774" s="111"/>
      <c r="F774" s="111"/>
      <c r="G774" s="111"/>
      <c r="H774" s="111"/>
      <c r="I774" s="111"/>
      <c r="J774" s="111"/>
      <c r="K774" s="111"/>
      <c r="L774" s="111"/>
      <c r="M774" s="111"/>
      <c r="N774" s="111"/>
      <c r="O774" s="111"/>
      <c r="P774" s="111"/>
    </row>
    <row r="775" spans="1:16" s="127" customFormat="1" ht="11.25" customHeight="1" x14ac:dyDescent="0.2">
      <c r="A775" s="254"/>
      <c r="B775" s="258"/>
      <c r="C775" s="259"/>
      <c r="D775" s="44"/>
      <c r="E775" s="111"/>
      <c r="F775" s="111"/>
      <c r="G775" s="111"/>
      <c r="H775" s="111"/>
      <c r="I775" s="111"/>
      <c r="J775" s="111"/>
      <c r="K775" s="111"/>
      <c r="L775" s="111"/>
      <c r="M775" s="111"/>
      <c r="N775" s="111"/>
      <c r="O775" s="111"/>
      <c r="P775" s="111"/>
    </row>
    <row r="776" spans="1:16" s="127" customFormat="1" ht="11.25" customHeight="1" x14ac:dyDescent="0.2">
      <c r="A776" s="254"/>
      <c r="B776" s="258"/>
      <c r="C776" s="259"/>
      <c r="D776" s="44"/>
      <c r="E776" s="111"/>
      <c r="F776" s="111"/>
      <c r="G776" s="111"/>
      <c r="H776" s="111"/>
      <c r="I776" s="111"/>
      <c r="J776" s="111"/>
      <c r="K776" s="111"/>
      <c r="L776" s="111"/>
      <c r="M776" s="111"/>
      <c r="N776" s="111"/>
      <c r="O776" s="111"/>
      <c r="P776" s="111"/>
    </row>
    <row r="777" spans="1:16" s="127" customFormat="1" ht="11.25" customHeight="1" x14ac:dyDescent="0.2">
      <c r="A777" s="254"/>
      <c r="B777" s="258"/>
      <c r="C777" s="259"/>
      <c r="D777" s="44"/>
      <c r="E777" s="111"/>
      <c r="F777" s="111"/>
      <c r="G777" s="111"/>
      <c r="H777" s="111"/>
      <c r="I777" s="111"/>
      <c r="J777" s="111"/>
      <c r="K777" s="111"/>
      <c r="L777" s="111"/>
      <c r="M777" s="111"/>
      <c r="N777" s="111"/>
      <c r="O777" s="111"/>
      <c r="P777" s="111"/>
    </row>
    <row r="778" spans="1:16" s="127" customFormat="1" ht="11.25" customHeight="1" x14ac:dyDescent="0.2">
      <c r="A778" s="254"/>
      <c r="B778" s="258"/>
      <c r="C778" s="259"/>
      <c r="D778" s="44"/>
      <c r="E778" s="111"/>
      <c r="F778" s="111"/>
      <c r="G778" s="111"/>
      <c r="H778" s="111"/>
      <c r="I778" s="111"/>
      <c r="J778" s="111"/>
      <c r="K778" s="111"/>
      <c r="L778" s="111"/>
      <c r="M778" s="111"/>
      <c r="N778" s="111"/>
      <c r="O778" s="111"/>
      <c r="P778" s="111"/>
    </row>
    <row r="779" spans="1:16" s="127" customFormat="1" ht="11.25" customHeight="1" x14ac:dyDescent="0.2">
      <c r="A779" s="254"/>
      <c r="B779" s="258"/>
      <c r="C779" s="259"/>
      <c r="D779" s="44"/>
      <c r="E779" s="111"/>
      <c r="F779" s="111"/>
      <c r="G779" s="111"/>
      <c r="H779" s="111"/>
      <c r="I779" s="111"/>
      <c r="J779" s="111"/>
      <c r="K779" s="111"/>
      <c r="L779" s="111"/>
      <c r="M779" s="111"/>
      <c r="N779" s="111"/>
      <c r="O779" s="111"/>
      <c r="P779" s="111"/>
    </row>
    <row r="780" spans="1:16" s="127" customFormat="1" ht="11.25" customHeight="1" x14ac:dyDescent="0.2">
      <c r="A780" s="254"/>
      <c r="B780" s="258"/>
      <c r="C780" s="259"/>
      <c r="D780" s="44"/>
      <c r="E780" s="111"/>
      <c r="F780" s="111"/>
      <c r="G780" s="111"/>
      <c r="H780" s="111"/>
      <c r="I780" s="111"/>
      <c r="J780" s="111"/>
      <c r="K780" s="111"/>
      <c r="L780" s="111"/>
      <c r="M780" s="111"/>
      <c r="N780" s="111"/>
      <c r="O780" s="111"/>
      <c r="P780" s="111"/>
    </row>
    <row r="781" spans="1:16" s="127" customFormat="1" ht="11.25" customHeight="1" x14ac:dyDescent="0.2">
      <c r="A781" s="254"/>
      <c r="B781" s="258"/>
      <c r="C781" s="259"/>
      <c r="D781" s="44"/>
      <c r="E781" s="111"/>
      <c r="F781" s="111"/>
      <c r="G781" s="111"/>
      <c r="H781" s="111"/>
      <c r="I781" s="111"/>
      <c r="J781" s="111"/>
      <c r="K781" s="111"/>
      <c r="L781" s="111"/>
      <c r="M781" s="111"/>
      <c r="N781" s="111"/>
      <c r="O781" s="111"/>
      <c r="P781" s="111"/>
    </row>
    <row r="782" spans="1:16" s="127" customFormat="1" ht="11.25" customHeight="1" x14ac:dyDescent="0.2">
      <c r="A782" s="254"/>
      <c r="B782" s="258"/>
      <c r="C782" s="259"/>
      <c r="D782" s="44"/>
      <c r="E782" s="111"/>
      <c r="F782" s="111"/>
      <c r="G782" s="111"/>
      <c r="H782" s="111"/>
      <c r="I782" s="111"/>
      <c r="J782" s="111"/>
      <c r="K782" s="111"/>
      <c r="L782" s="111"/>
      <c r="M782" s="111"/>
      <c r="N782" s="111"/>
      <c r="O782" s="111"/>
      <c r="P782" s="111"/>
    </row>
    <row r="783" spans="1:16" s="127" customFormat="1" ht="11.25" customHeight="1" x14ac:dyDescent="0.2">
      <c r="A783" s="254"/>
      <c r="B783" s="258"/>
      <c r="C783" s="259"/>
      <c r="D783" s="44"/>
      <c r="E783" s="111"/>
      <c r="F783" s="111"/>
      <c r="G783" s="111"/>
      <c r="H783" s="111"/>
      <c r="I783" s="111"/>
      <c r="J783" s="111"/>
      <c r="K783" s="111"/>
      <c r="L783" s="111"/>
      <c r="M783" s="111"/>
      <c r="N783" s="111"/>
      <c r="O783" s="111"/>
      <c r="P783" s="111"/>
    </row>
    <row r="784" spans="1:16" s="127" customFormat="1" ht="11.25" customHeight="1" x14ac:dyDescent="0.2">
      <c r="A784" s="254"/>
      <c r="B784" s="258"/>
      <c r="C784" s="259"/>
      <c r="D784" s="44"/>
      <c r="E784" s="111"/>
      <c r="F784" s="111"/>
      <c r="G784" s="111"/>
      <c r="H784" s="111"/>
      <c r="I784" s="111"/>
      <c r="J784" s="111"/>
      <c r="K784" s="111"/>
      <c r="L784" s="111"/>
      <c r="M784" s="111"/>
      <c r="N784" s="111"/>
      <c r="O784" s="111"/>
      <c r="P784" s="111"/>
    </row>
    <row r="785" spans="1:16" s="127" customFormat="1" ht="11.25" customHeight="1" x14ac:dyDescent="0.2">
      <c r="A785" s="254"/>
      <c r="B785" s="258"/>
      <c r="C785" s="259"/>
      <c r="D785" s="44"/>
      <c r="E785" s="111"/>
      <c r="F785" s="111"/>
      <c r="G785" s="111"/>
      <c r="H785" s="111"/>
      <c r="I785" s="111"/>
      <c r="J785" s="111"/>
      <c r="K785" s="111"/>
      <c r="L785" s="111"/>
      <c r="M785" s="111"/>
      <c r="N785" s="111"/>
      <c r="O785" s="111"/>
      <c r="P785" s="111"/>
    </row>
    <row r="786" spans="1:16" s="127" customFormat="1" ht="11.25" customHeight="1" x14ac:dyDescent="0.2">
      <c r="A786" s="254"/>
      <c r="B786" s="258"/>
      <c r="C786" s="259"/>
      <c r="D786" s="44"/>
      <c r="E786" s="111"/>
      <c r="F786" s="111"/>
      <c r="G786" s="111"/>
      <c r="H786" s="111"/>
      <c r="I786" s="111"/>
      <c r="J786" s="111"/>
      <c r="K786" s="111"/>
      <c r="L786" s="111"/>
      <c r="M786" s="111"/>
      <c r="N786" s="111"/>
      <c r="O786" s="111"/>
      <c r="P786" s="111"/>
    </row>
    <row r="787" spans="1:16" s="127" customFormat="1" ht="11.25" customHeight="1" x14ac:dyDescent="0.2">
      <c r="A787" s="254"/>
      <c r="B787" s="258"/>
      <c r="C787" s="259"/>
      <c r="D787" s="44"/>
      <c r="E787" s="111"/>
      <c r="F787" s="111"/>
      <c r="G787" s="111"/>
      <c r="H787" s="111"/>
      <c r="I787" s="111"/>
      <c r="J787" s="111"/>
      <c r="K787" s="111"/>
      <c r="L787" s="111"/>
      <c r="M787" s="111"/>
      <c r="N787" s="111"/>
      <c r="O787" s="111"/>
      <c r="P787" s="111"/>
    </row>
    <row r="788" spans="1:16" s="127" customFormat="1" ht="11.25" customHeight="1" x14ac:dyDescent="0.2">
      <c r="A788" s="254"/>
      <c r="B788" s="258"/>
      <c r="C788" s="259"/>
      <c r="D788" s="44"/>
      <c r="E788" s="111"/>
      <c r="F788" s="111"/>
      <c r="G788" s="111"/>
      <c r="H788" s="111"/>
      <c r="I788" s="111"/>
      <c r="J788" s="111"/>
      <c r="K788" s="111"/>
      <c r="L788" s="111"/>
      <c r="M788" s="111"/>
      <c r="N788" s="111"/>
      <c r="O788" s="111"/>
      <c r="P788" s="111"/>
    </row>
    <row r="789" spans="1:16" s="127" customFormat="1" ht="11.25" customHeight="1" x14ac:dyDescent="0.2">
      <c r="A789" s="254"/>
      <c r="B789" s="258"/>
      <c r="C789" s="259"/>
      <c r="D789" s="44"/>
      <c r="E789" s="111"/>
      <c r="F789" s="111"/>
      <c r="G789" s="111"/>
      <c r="H789" s="111"/>
      <c r="I789" s="111"/>
      <c r="J789" s="111"/>
      <c r="K789" s="111"/>
      <c r="L789" s="111"/>
      <c r="M789" s="111"/>
      <c r="N789" s="111"/>
      <c r="O789" s="111"/>
      <c r="P789" s="111"/>
    </row>
    <row r="790" spans="1:16" s="127" customFormat="1" ht="11.25" customHeight="1" x14ac:dyDescent="0.2">
      <c r="A790" s="254"/>
      <c r="B790" s="258"/>
      <c r="C790" s="259"/>
      <c r="D790" s="44"/>
      <c r="E790" s="111"/>
      <c r="F790" s="111"/>
      <c r="G790" s="111"/>
      <c r="H790" s="111"/>
      <c r="I790" s="111"/>
      <c r="J790" s="111"/>
      <c r="K790" s="111"/>
      <c r="L790" s="111"/>
      <c r="M790" s="111"/>
      <c r="N790" s="111"/>
      <c r="O790" s="111"/>
      <c r="P790" s="111"/>
    </row>
    <row r="791" spans="1:16" s="127" customFormat="1" ht="11.25" customHeight="1" x14ac:dyDescent="0.2">
      <c r="A791" s="254"/>
      <c r="B791" s="258"/>
      <c r="C791" s="259"/>
      <c r="D791" s="44"/>
      <c r="E791" s="111"/>
      <c r="F791" s="111"/>
      <c r="G791" s="111"/>
      <c r="H791" s="111"/>
      <c r="I791" s="111"/>
      <c r="J791" s="111"/>
      <c r="K791" s="111"/>
      <c r="L791" s="111"/>
      <c r="M791" s="111"/>
      <c r="N791" s="111"/>
      <c r="O791" s="111"/>
      <c r="P791" s="111"/>
    </row>
    <row r="792" spans="1:16" s="127" customFormat="1" ht="11.25" customHeight="1" x14ac:dyDescent="0.2">
      <c r="A792" s="254"/>
      <c r="B792" s="258"/>
      <c r="C792" s="259"/>
      <c r="D792" s="44"/>
      <c r="E792" s="111"/>
      <c r="F792" s="111"/>
      <c r="G792" s="111"/>
      <c r="H792" s="111"/>
      <c r="I792" s="111"/>
      <c r="J792" s="111"/>
      <c r="K792" s="111"/>
      <c r="L792" s="111"/>
      <c r="M792" s="111"/>
      <c r="N792" s="111"/>
      <c r="O792" s="111"/>
      <c r="P792" s="111"/>
    </row>
    <row r="793" spans="1:16" s="127" customFormat="1" ht="11.25" customHeight="1" x14ac:dyDescent="0.2">
      <c r="A793" s="254"/>
      <c r="B793" s="258"/>
      <c r="C793" s="259"/>
      <c r="D793" s="44"/>
      <c r="E793" s="111"/>
      <c r="F793" s="111"/>
      <c r="G793" s="111"/>
      <c r="H793" s="111"/>
      <c r="I793" s="111"/>
      <c r="J793" s="111"/>
      <c r="K793" s="111"/>
      <c r="L793" s="111"/>
      <c r="M793" s="111"/>
      <c r="N793" s="111"/>
      <c r="O793" s="111"/>
      <c r="P793" s="111"/>
    </row>
    <row r="794" spans="1:16" s="127" customFormat="1" ht="11.25" customHeight="1" x14ac:dyDescent="0.2">
      <c r="A794" s="254"/>
      <c r="B794" s="258"/>
      <c r="C794" s="259"/>
      <c r="D794" s="44"/>
      <c r="E794" s="111"/>
      <c r="F794" s="111"/>
      <c r="G794" s="111"/>
      <c r="H794" s="111"/>
      <c r="I794" s="111"/>
      <c r="J794" s="111"/>
      <c r="K794" s="111"/>
      <c r="L794" s="111"/>
      <c r="M794" s="111"/>
      <c r="N794" s="111"/>
      <c r="O794" s="111"/>
      <c r="P794" s="111"/>
    </row>
    <row r="795" spans="1:16" s="127" customFormat="1" ht="11.25" customHeight="1" x14ac:dyDescent="0.2">
      <c r="A795" s="254"/>
      <c r="B795" s="258"/>
      <c r="C795" s="259"/>
      <c r="D795" s="44"/>
      <c r="E795" s="111"/>
      <c r="F795" s="111"/>
      <c r="G795" s="111"/>
      <c r="H795" s="111"/>
      <c r="I795" s="111"/>
      <c r="J795" s="111"/>
      <c r="K795" s="111"/>
      <c r="L795" s="111"/>
      <c r="M795" s="111"/>
      <c r="N795" s="111"/>
      <c r="O795" s="111"/>
      <c r="P795" s="111"/>
    </row>
    <row r="796" spans="1:16" s="127" customFormat="1" ht="11.25" customHeight="1" x14ac:dyDescent="0.2">
      <c r="A796" s="254"/>
      <c r="B796" s="258"/>
      <c r="C796" s="259"/>
      <c r="D796" s="44"/>
      <c r="E796" s="111"/>
      <c r="F796" s="111"/>
      <c r="G796" s="111"/>
      <c r="H796" s="111"/>
      <c r="I796" s="111"/>
      <c r="J796" s="111"/>
      <c r="K796" s="111"/>
      <c r="L796" s="111"/>
      <c r="M796" s="111"/>
      <c r="N796" s="111"/>
      <c r="O796" s="111"/>
      <c r="P796" s="111"/>
    </row>
    <row r="797" spans="1:16" s="127" customFormat="1" ht="11.25" customHeight="1" x14ac:dyDescent="0.2">
      <c r="A797" s="254"/>
      <c r="B797" s="258"/>
      <c r="C797" s="259"/>
      <c r="D797" s="44"/>
      <c r="E797" s="111"/>
      <c r="F797" s="111"/>
      <c r="G797" s="111"/>
      <c r="H797" s="111"/>
      <c r="I797" s="111"/>
      <c r="J797" s="111"/>
      <c r="K797" s="111"/>
      <c r="L797" s="111"/>
      <c r="M797" s="111"/>
      <c r="N797" s="111"/>
      <c r="O797" s="111"/>
      <c r="P797" s="111"/>
    </row>
    <row r="798" spans="1:16" s="127" customFormat="1" ht="11.25" customHeight="1" x14ac:dyDescent="0.2">
      <c r="A798" s="254"/>
      <c r="B798" s="258"/>
      <c r="C798" s="259"/>
      <c r="D798" s="44"/>
      <c r="E798" s="111"/>
      <c r="F798" s="111"/>
      <c r="G798" s="111"/>
      <c r="H798" s="111"/>
      <c r="I798" s="111"/>
      <c r="J798" s="111"/>
      <c r="K798" s="111"/>
      <c r="L798" s="111"/>
      <c r="M798" s="111"/>
      <c r="N798" s="111"/>
      <c r="O798" s="111"/>
      <c r="P798" s="111"/>
    </row>
    <row r="799" spans="1:16" s="127" customFormat="1" ht="11.25" customHeight="1" x14ac:dyDescent="0.2">
      <c r="A799" s="254"/>
      <c r="B799" s="258"/>
      <c r="C799" s="259"/>
      <c r="D799" s="44"/>
      <c r="E799" s="111"/>
      <c r="F799" s="111"/>
      <c r="G799" s="111"/>
      <c r="H799" s="111"/>
      <c r="I799" s="111"/>
      <c r="J799" s="111"/>
      <c r="K799" s="111"/>
      <c r="L799" s="111"/>
      <c r="M799" s="111"/>
      <c r="N799" s="111"/>
      <c r="O799" s="111"/>
      <c r="P799" s="111"/>
    </row>
    <row r="800" spans="1:16" s="127" customFormat="1" ht="11.25" customHeight="1" x14ac:dyDescent="0.2">
      <c r="A800" s="254"/>
      <c r="B800" s="258"/>
      <c r="C800" s="259"/>
      <c r="D800" s="44"/>
      <c r="E800" s="111"/>
      <c r="F800" s="111"/>
      <c r="G800" s="111"/>
      <c r="H800" s="111"/>
      <c r="I800" s="111"/>
      <c r="J800" s="111"/>
      <c r="K800" s="111"/>
      <c r="L800" s="111"/>
      <c r="M800" s="111"/>
      <c r="N800" s="111"/>
      <c r="O800" s="111"/>
      <c r="P800" s="111"/>
    </row>
    <row r="801" spans="1:16" s="127" customFormat="1" ht="11.25" customHeight="1" x14ac:dyDescent="0.2">
      <c r="A801" s="254"/>
      <c r="B801" s="258"/>
      <c r="C801" s="259"/>
      <c r="D801" s="44"/>
      <c r="E801" s="111"/>
      <c r="F801" s="111"/>
      <c r="G801" s="111"/>
      <c r="H801" s="111"/>
      <c r="I801" s="111"/>
      <c r="J801" s="111"/>
      <c r="K801" s="111"/>
      <c r="L801" s="111"/>
      <c r="M801" s="111"/>
      <c r="N801" s="111"/>
      <c r="O801" s="111"/>
      <c r="P801" s="111"/>
    </row>
    <row r="802" spans="1:16" s="127" customFormat="1" ht="11.25" customHeight="1" x14ac:dyDescent="0.2">
      <c r="A802" s="254"/>
      <c r="B802" s="258"/>
      <c r="C802" s="259"/>
      <c r="D802" s="44"/>
      <c r="E802" s="111"/>
      <c r="F802" s="111"/>
      <c r="G802" s="111"/>
      <c r="H802" s="111"/>
      <c r="I802" s="111"/>
      <c r="J802" s="111"/>
      <c r="K802" s="111"/>
      <c r="L802" s="111"/>
      <c r="M802" s="111"/>
      <c r="N802" s="111"/>
      <c r="O802" s="111"/>
      <c r="P802" s="111"/>
    </row>
    <row r="803" spans="1:16" s="127" customFormat="1" ht="11.25" customHeight="1" x14ac:dyDescent="0.2">
      <c r="A803" s="254"/>
      <c r="B803" s="258"/>
      <c r="C803" s="259"/>
      <c r="D803" s="44"/>
      <c r="E803" s="111"/>
      <c r="F803" s="111"/>
      <c r="G803" s="111"/>
      <c r="H803" s="111"/>
      <c r="I803" s="111"/>
      <c r="J803" s="111"/>
      <c r="K803" s="111"/>
      <c r="L803" s="111"/>
      <c r="M803" s="111"/>
      <c r="N803" s="111"/>
      <c r="O803" s="111"/>
      <c r="P803" s="111"/>
    </row>
    <row r="804" spans="1:16" s="127" customFormat="1" ht="11.25" customHeight="1" x14ac:dyDescent="0.2">
      <c r="A804" s="254"/>
      <c r="B804" s="258"/>
      <c r="C804" s="259"/>
      <c r="D804" s="44"/>
      <c r="E804" s="111"/>
      <c r="F804" s="111"/>
      <c r="G804" s="111"/>
      <c r="H804" s="111"/>
      <c r="I804" s="111"/>
      <c r="J804" s="111"/>
      <c r="K804" s="111"/>
      <c r="L804" s="111"/>
      <c r="M804" s="111"/>
      <c r="N804" s="111"/>
      <c r="O804" s="111"/>
      <c r="P804" s="111"/>
    </row>
    <row r="805" spans="1:16" s="127" customFormat="1" ht="11.25" customHeight="1" x14ac:dyDescent="0.2">
      <c r="A805" s="254"/>
      <c r="B805" s="258"/>
      <c r="C805" s="259"/>
      <c r="D805" s="44"/>
      <c r="E805" s="111"/>
      <c r="F805" s="111"/>
      <c r="G805" s="111"/>
      <c r="H805" s="111"/>
      <c r="I805" s="111"/>
      <c r="J805" s="111"/>
      <c r="K805" s="111"/>
      <c r="L805" s="111"/>
      <c r="M805" s="111"/>
      <c r="N805" s="111"/>
      <c r="O805" s="111"/>
      <c r="P805" s="111"/>
    </row>
    <row r="806" spans="1:16" s="127" customFormat="1" ht="11.25" customHeight="1" x14ac:dyDescent="0.2">
      <c r="A806" s="254"/>
      <c r="B806" s="258"/>
      <c r="C806" s="259"/>
      <c r="D806" s="44"/>
      <c r="E806" s="111"/>
      <c r="F806" s="111"/>
      <c r="G806" s="111"/>
      <c r="H806" s="111"/>
      <c r="I806" s="111"/>
      <c r="J806" s="111"/>
      <c r="K806" s="111"/>
      <c r="L806" s="111"/>
      <c r="M806" s="111"/>
      <c r="N806" s="111"/>
      <c r="O806" s="111"/>
      <c r="P806" s="111"/>
    </row>
    <row r="807" spans="1:16" s="127" customFormat="1" ht="11.25" customHeight="1" x14ac:dyDescent="0.2">
      <c r="A807" s="254"/>
      <c r="B807" s="258"/>
      <c r="C807" s="259"/>
      <c r="D807" s="44"/>
      <c r="E807" s="111"/>
      <c r="F807" s="111"/>
      <c r="G807" s="111"/>
      <c r="H807" s="111"/>
      <c r="I807" s="111"/>
      <c r="J807" s="111"/>
      <c r="K807" s="111"/>
      <c r="L807" s="111"/>
      <c r="M807" s="111"/>
      <c r="N807" s="111"/>
      <c r="O807" s="111"/>
      <c r="P807" s="111"/>
    </row>
    <row r="808" spans="1:16" s="127" customFormat="1" ht="11.25" customHeight="1" x14ac:dyDescent="0.2">
      <c r="A808" s="254"/>
      <c r="B808" s="258"/>
      <c r="C808" s="259"/>
      <c r="D808" s="44"/>
      <c r="E808" s="111"/>
      <c r="F808" s="111"/>
      <c r="G808" s="111"/>
      <c r="H808" s="111"/>
      <c r="I808" s="111"/>
      <c r="J808" s="111"/>
      <c r="K808" s="111"/>
      <c r="L808" s="111"/>
      <c r="M808" s="111"/>
      <c r="N808" s="111"/>
      <c r="O808" s="111"/>
      <c r="P808" s="111"/>
    </row>
    <row r="809" spans="1:16" s="127" customFormat="1" ht="11.25" customHeight="1" x14ac:dyDescent="0.2">
      <c r="A809" s="254"/>
      <c r="B809" s="258"/>
      <c r="C809" s="259"/>
      <c r="D809" s="44"/>
      <c r="E809" s="111"/>
      <c r="F809" s="111"/>
      <c r="G809" s="111"/>
      <c r="H809" s="111"/>
      <c r="I809" s="111"/>
      <c r="J809" s="111"/>
      <c r="K809" s="111"/>
      <c r="L809" s="111"/>
      <c r="M809" s="111"/>
      <c r="N809" s="111"/>
      <c r="O809" s="111"/>
      <c r="P809" s="111"/>
    </row>
    <row r="810" spans="1:16" s="127" customFormat="1" ht="11.25" customHeight="1" x14ac:dyDescent="0.2">
      <c r="A810" s="254"/>
      <c r="B810" s="258"/>
      <c r="C810" s="259"/>
      <c r="D810" s="44"/>
      <c r="E810" s="111"/>
      <c r="F810" s="111"/>
      <c r="G810" s="111"/>
      <c r="H810" s="111"/>
      <c r="I810" s="111"/>
      <c r="J810" s="111"/>
      <c r="K810" s="111"/>
      <c r="L810" s="111"/>
      <c r="M810" s="111"/>
      <c r="N810" s="111"/>
      <c r="O810" s="111"/>
      <c r="P810" s="111"/>
    </row>
    <row r="811" spans="1:16" s="127" customFormat="1" ht="11.25" customHeight="1" x14ac:dyDescent="0.2">
      <c r="A811" s="254"/>
      <c r="B811" s="258"/>
      <c r="C811" s="259"/>
      <c r="D811" s="44"/>
      <c r="E811" s="111"/>
      <c r="F811" s="111"/>
      <c r="G811" s="111"/>
      <c r="H811" s="111"/>
      <c r="I811" s="111"/>
      <c r="J811" s="111"/>
      <c r="K811" s="111"/>
      <c r="L811" s="111"/>
      <c r="M811" s="111"/>
      <c r="N811" s="111"/>
      <c r="O811" s="111"/>
      <c r="P811" s="111"/>
    </row>
    <row r="812" spans="1:16" s="127" customFormat="1" ht="11.25" customHeight="1" x14ac:dyDescent="0.2">
      <c r="A812" s="254"/>
      <c r="B812" s="258"/>
      <c r="C812" s="259"/>
      <c r="D812" s="44"/>
      <c r="E812" s="111"/>
      <c r="F812" s="111"/>
      <c r="G812" s="111"/>
      <c r="H812" s="111"/>
      <c r="I812" s="111"/>
      <c r="J812" s="111"/>
      <c r="K812" s="111"/>
      <c r="L812" s="111"/>
      <c r="M812" s="111"/>
      <c r="N812" s="111"/>
      <c r="O812" s="111"/>
      <c r="P812" s="111"/>
    </row>
    <row r="813" spans="1:16" s="127" customFormat="1" ht="11.25" customHeight="1" x14ac:dyDescent="0.2">
      <c r="A813" s="254"/>
      <c r="B813" s="258"/>
      <c r="C813" s="259"/>
      <c r="D813" s="44"/>
      <c r="E813" s="111"/>
      <c r="F813" s="111"/>
      <c r="G813" s="111"/>
      <c r="H813" s="111"/>
      <c r="I813" s="111"/>
      <c r="J813" s="111"/>
      <c r="K813" s="111"/>
      <c r="L813" s="111"/>
      <c r="M813" s="111"/>
      <c r="N813" s="111"/>
      <c r="O813" s="111"/>
      <c r="P813" s="111"/>
    </row>
    <row r="814" spans="1:16" s="127" customFormat="1" ht="11.25" customHeight="1" x14ac:dyDescent="0.2">
      <c r="A814" s="254"/>
      <c r="B814" s="258"/>
      <c r="C814" s="259"/>
      <c r="D814" s="44"/>
      <c r="E814" s="111"/>
      <c r="F814" s="111"/>
      <c r="G814" s="111"/>
      <c r="H814" s="111"/>
      <c r="I814" s="111"/>
      <c r="J814" s="111"/>
      <c r="K814" s="111"/>
      <c r="L814" s="111"/>
      <c r="M814" s="111"/>
      <c r="N814" s="111"/>
      <c r="O814" s="111"/>
      <c r="P814" s="111"/>
    </row>
    <row r="815" spans="1:16" s="127" customFormat="1" ht="11.25" customHeight="1" x14ac:dyDescent="0.2">
      <c r="A815" s="254"/>
      <c r="B815" s="258"/>
      <c r="C815" s="259"/>
      <c r="D815" s="44"/>
      <c r="E815" s="111"/>
      <c r="F815" s="111"/>
      <c r="G815" s="111"/>
      <c r="H815" s="111"/>
      <c r="I815" s="111"/>
      <c r="J815" s="111"/>
      <c r="K815" s="111"/>
      <c r="L815" s="111"/>
      <c r="M815" s="111"/>
      <c r="N815" s="111"/>
      <c r="O815" s="111"/>
      <c r="P815" s="111"/>
    </row>
    <row r="816" spans="1:16" s="127" customFormat="1" ht="11.25" customHeight="1" x14ac:dyDescent="0.2">
      <c r="A816" s="254"/>
      <c r="B816" s="258"/>
      <c r="C816" s="259"/>
      <c r="D816" s="44"/>
      <c r="E816" s="111"/>
      <c r="F816" s="111"/>
      <c r="G816" s="111"/>
      <c r="H816" s="111"/>
      <c r="I816" s="111"/>
      <c r="J816" s="111"/>
      <c r="K816" s="111"/>
      <c r="L816" s="111"/>
      <c r="M816" s="111"/>
      <c r="N816" s="111"/>
      <c r="O816" s="111"/>
      <c r="P816" s="111"/>
    </row>
    <row r="817" spans="1:16" s="127" customFormat="1" ht="11.25" customHeight="1" x14ac:dyDescent="0.2">
      <c r="A817" s="254"/>
      <c r="B817" s="258"/>
      <c r="C817" s="259"/>
      <c r="D817" s="44"/>
      <c r="E817" s="111"/>
      <c r="F817" s="111"/>
      <c r="G817" s="111"/>
      <c r="H817" s="111"/>
      <c r="I817" s="111"/>
      <c r="J817" s="111"/>
      <c r="K817" s="111"/>
      <c r="L817" s="111"/>
      <c r="M817" s="111"/>
      <c r="N817" s="111"/>
      <c r="O817" s="111"/>
      <c r="P817" s="111"/>
    </row>
    <row r="818" spans="1:16" s="127" customFormat="1" ht="11.25" customHeight="1" x14ac:dyDescent="0.2">
      <c r="A818" s="254"/>
      <c r="B818" s="258"/>
      <c r="C818" s="259"/>
      <c r="D818" s="44"/>
      <c r="E818" s="111"/>
      <c r="F818" s="111"/>
      <c r="G818" s="111"/>
      <c r="H818" s="111"/>
      <c r="I818" s="111"/>
      <c r="J818" s="111"/>
      <c r="K818" s="111"/>
      <c r="L818" s="111"/>
      <c r="M818" s="111"/>
      <c r="N818" s="111"/>
      <c r="O818" s="111"/>
      <c r="P818" s="111"/>
    </row>
    <row r="819" spans="1:16" s="127" customFormat="1" ht="11.25" customHeight="1" x14ac:dyDescent="0.2">
      <c r="A819" s="254"/>
      <c r="B819" s="258"/>
      <c r="C819" s="259"/>
      <c r="D819" s="44"/>
      <c r="E819" s="111"/>
      <c r="F819" s="111"/>
      <c r="G819" s="111"/>
      <c r="H819" s="111"/>
      <c r="I819" s="111"/>
      <c r="J819" s="111"/>
      <c r="K819" s="111"/>
      <c r="L819" s="111"/>
      <c r="M819" s="111"/>
      <c r="N819" s="111"/>
      <c r="O819" s="111"/>
      <c r="P819" s="111"/>
    </row>
    <row r="820" spans="1:16" s="127" customFormat="1" ht="11.25" customHeight="1" x14ac:dyDescent="0.2">
      <c r="A820" s="254"/>
      <c r="B820" s="258"/>
      <c r="C820" s="259"/>
      <c r="D820" s="44"/>
      <c r="E820" s="111"/>
      <c r="F820" s="111"/>
      <c r="G820" s="111"/>
      <c r="H820" s="111"/>
      <c r="I820" s="111"/>
      <c r="J820" s="111"/>
      <c r="K820" s="111"/>
      <c r="L820" s="111"/>
      <c r="M820" s="111"/>
      <c r="N820" s="111"/>
      <c r="O820" s="111"/>
      <c r="P820" s="111"/>
    </row>
    <row r="821" spans="1:16" s="127" customFormat="1" ht="11.25" customHeight="1" x14ac:dyDescent="0.2">
      <c r="A821" s="254"/>
      <c r="B821" s="258"/>
      <c r="C821" s="259"/>
      <c r="D821" s="44"/>
      <c r="E821" s="111"/>
      <c r="F821" s="111"/>
      <c r="G821" s="111"/>
      <c r="H821" s="111"/>
      <c r="I821" s="111"/>
      <c r="J821" s="111"/>
      <c r="K821" s="111"/>
      <c r="L821" s="111"/>
      <c r="M821" s="111"/>
      <c r="N821" s="111"/>
      <c r="O821" s="111"/>
      <c r="P821" s="111"/>
    </row>
    <row r="822" spans="1:16" s="127" customFormat="1" ht="11.25" customHeight="1" x14ac:dyDescent="0.2">
      <c r="A822" s="254"/>
      <c r="B822" s="258"/>
      <c r="C822" s="259"/>
      <c r="D822" s="44"/>
      <c r="E822" s="111"/>
      <c r="F822" s="111"/>
      <c r="G822" s="111"/>
      <c r="H822" s="111"/>
      <c r="I822" s="111"/>
      <c r="J822" s="111"/>
      <c r="K822" s="111"/>
      <c r="L822" s="111"/>
      <c r="M822" s="111"/>
      <c r="N822" s="111"/>
      <c r="O822" s="111"/>
      <c r="P822" s="111"/>
    </row>
    <row r="823" spans="1:16" s="127" customFormat="1" ht="11.25" customHeight="1" x14ac:dyDescent="0.2">
      <c r="A823" s="254"/>
      <c r="B823" s="258"/>
      <c r="C823" s="259"/>
      <c r="D823" s="44"/>
      <c r="E823" s="111"/>
      <c r="F823" s="111"/>
      <c r="G823" s="111"/>
      <c r="H823" s="111"/>
      <c r="I823" s="111"/>
      <c r="J823" s="111"/>
      <c r="K823" s="111"/>
      <c r="L823" s="111"/>
      <c r="M823" s="111"/>
      <c r="N823" s="111"/>
      <c r="O823" s="111"/>
      <c r="P823" s="111"/>
    </row>
    <row r="824" spans="1:16" s="127" customFormat="1" ht="11.25" customHeight="1" x14ac:dyDescent="0.2">
      <c r="A824" s="254"/>
      <c r="B824" s="258"/>
      <c r="C824" s="259"/>
      <c r="D824" s="44"/>
      <c r="E824" s="111"/>
      <c r="F824" s="111"/>
      <c r="G824" s="111"/>
      <c r="H824" s="111"/>
      <c r="I824" s="111"/>
      <c r="J824" s="111"/>
      <c r="K824" s="111"/>
      <c r="L824" s="111"/>
      <c r="M824" s="111"/>
      <c r="N824" s="111"/>
      <c r="O824" s="111"/>
      <c r="P824" s="111"/>
    </row>
    <row r="825" spans="1:16" s="127" customFormat="1" ht="11.25" customHeight="1" x14ac:dyDescent="0.2">
      <c r="A825" s="254"/>
      <c r="B825" s="258"/>
      <c r="C825" s="259"/>
      <c r="D825" s="44"/>
      <c r="E825" s="111"/>
      <c r="F825" s="111"/>
      <c r="G825" s="111"/>
      <c r="H825" s="111"/>
      <c r="I825" s="111"/>
      <c r="J825" s="111"/>
      <c r="K825" s="111"/>
      <c r="L825" s="111"/>
      <c r="M825" s="111"/>
      <c r="N825" s="111"/>
      <c r="O825" s="111"/>
      <c r="P825" s="111"/>
    </row>
    <row r="826" spans="1:16" s="127" customFormat="1" ht="11.25" customHeight="1" x14ac:dyDescent="0.2">
      <c r="A826" s="254"/>
      <c r="B826" s="258"/>
      <c r="C826" s="259"/>
      <c r="D826" s="44"/>
      <c r="E826" s="111"/>
      <c r="F826" s="111"/>
      <c r="G826" s="111"/>
      <c r="H826" s="111"/>
      <c r="I826" s="111"/>
      <c r="J826" s="111"/>
      <c r="K826" s="111"/>
      <c r="L826" s="111"/>
      <c r="M826" s="111"/>
      <c r="N826" s="111"/>
      <c r="O826" s="111"/>
      <c r="P826" s="111"/>
    </row>
    <row r="827" spans="1:16" s="127" customFormat="1" ht="11.25" customHeight="1" x14ac:dyDescent="0.2">
      <c r="A827" s="254"/>
      <c r="B827" s="258"/>
      <c r="C827" s="259"/>
      <c r="D827" s="44"/>
      <c r="E827" s="111"/>
      <c r="F827" s="111"/>
      <c r="G827" s="111"/>
      <c r="H827" s="111"/>
      <c r="I827" s="111"/>
      <c r="J827" s="111"/>
      <c r="K827" s="111"/>
      <c r="L827" s="111"/>
      <c r="M827" s="111"/>
      <c r="N827" s="111"/>
      <c r="O827" s="111"/>
      <c r="P827" s="111"/>
    </row>
    <row r="828" spans="1:16" s="127" customFormat="1" ht="11.25" customHeight="1" x14ac:dyDescent="0.2">
      <c r="A828" s="254"/>
      <c r="B828" s="258"/>
      <c r="C828" s="259"/>
      <c r="D828" s="44"/>
      <c r="E828" s="111"/>
      <c r="F828" s="111"/>
      <c r="G828" s="111"/>
      <c r="H828" s="111"/>
      <c r="I828" s="111"/>
      <c r="J828" s="111"/>
      <c r="K828" s="111"/>
      <c r="L828" s="111"/>
      <c r="M828" s="111"/>
      <c r="N828" s="111"/>
      <c r="O828" s="111"/>
      <c r="P828" s="111"/>
    </row>
    <row r="829" spans="1:16" s="127" customFormat="1" ht="11.25" customHeight="1" x14ac:dyDescent="0.2">
      <c r="A829" s="254"/>
      <c r="B829" s="258"/>
      <c r="C829" s="259"/>
      <c r="D829" s="44"/>
      <c r="E829" s="111"/>
      <c r="F829" s="111"/>
      <c r="G829" s="111"/>
      <c r="H829" s="111"/>
      <c r="I829" s="111"/>
      <c r="J829" s="111"/>
      <c r="K829" s="111"/>
      <c r="L829" s="111"/>
      <c r="M829" s="111"/>
      <c r="N829" s="111"/>
      <c r="O829" s="111"/>
      <c r="P829" s="111"/>
    </row>
    <row r="830" spans="1:16" s="127" customFormat="1" ht="11.25" customHeight="1" x14ac:dyDescent="0.2">
      <c r="A830" s="254"/>
      <c r="B830" s="258"/>
      <c r="C830" s="259"/>
      <c r="D830" s="44"/>
      <c r="E830" s="111"/>
      <c r="F830" s="111"/>
      <c r="G830" s="111"/>
      <c r="H830" s="111"/>
      <c r="I830" s="111"/>
      <c r="J830" s="111"/>
      <c r="K830" s="111"/>
      <c r="L830" s="111"/>
      <c r="M830" s="111"/>
      <c r="N830" s="111"/>
      <c r="O830" s="111"/>
      <c r="P830" s="111"/>
    </row>
    <row r="831" spans="1:16" s="127" customFormat="1" ht="11.25" customHeight="1" x14ac:dyDescent="0.2">
      <c r="A831" s="254"/>
      <c r="B831" s="258"/>
      <c r="C831" s="259"/>
      <c r="D831" s="44"/>
      <c r="E831" s="111"/>
      <c r="F831" s="111"/>
      <c r="G831" s="111"/>
      <c r="H831" s="111"/>
      <c r="I831" s="111"/>
      <c r="J831" s="111"/>
      <c r="K831" s="111"/>
      <c r="L831" s="111"/>
      <c r="M831" s="111"/>
      <c r="N831" s="111"/>
      <c r="O831" s="111"/>
      <c r="P831" s="111"/>
    </row>
    <row r="832" spans="1:16" s="127" customFormat="1" ht="11.25" customHeight="1" x14ac:dyDescent="0.2">
      <c r="A832" s="254"/>
      <c r="B832" s="258"/>
      <c r="C832" s="259"/>
      <c r="D832" s="44"/>
      <c r="E832" s="111"/>
      <c r="F832" s="111"/>
      <c r="G832" s="111"/>
      <c r="H832" s="111"/>
      <c r="I832" s="111"/>
      <c r="J832" s="111"/>
      <c r="K832" s="111"/>
      <c r="L832" s="111"/>
      <c r="M832" s="111"/>
      <c r="N832" s="111"/>
      <c r="O832" s="111"/>
      <c r="P832" s="111"/>
    </row>
    <row r="833" spans="1:16" s="127" customFormat="1" ht="11.25" customHeight="1" x14ac:dyDescent="0.2">
      <c r="A833" s="254"/>
      <c r="B833" s="258"/>
      <c r="C833" s="259"/>
      <c r="D833" s="44"/>
      <c r="E833" s="111"/>
      <c r="F833" s="111"/>
      <c r="G833" s="111"/>
      <c r="H833" s="111"/>
      <c r="I833" s="111"/>
      <c r="J833" s="111"/>
      <c r="K833" s="111"/>
      <c r="L833" s="111"/>
      <c r="M833" s="111"/>
      <c r="N833" s="111"/>
      <c r="O833" s="111"/>
      <c r="P833" s="111"/>
    </row>
    <row r="834" spans="1:16" s="127" customFormat="1" ht="11.25" customHeight="1" x14ac:dyDescent="0.2">
      <c r="A834" s="254"/>
      <c r="B834" s="258"/>
      <c r="C834" s="259"/>
      <c r="D834" s="44"/>
      <c r="E834" s="111"/>
      <c r="F834" s="111"/>
      <c r="G834" s="111"/>
      <c r="H834" s="111"/>
      <c r="I834" s="111"/>
      <c r="J834" s="111"/>
      <c r="K834" s="111"/>
      <c r="L834" s="111"/>
      <c r="M834" s="111"/>
      <c r="N834" s="111"/>
      <c r="O834" s="111"/>
      <c r="P834" s="111"/>
    </row>
    <row r="835" spans="1:16" s="127" customFormat="1" ht="11.25" customHeight="1" x14ac:dyDescent="0.2">
      <c r="A835" s="254"/>
      <c r="B835" s="258"/>
      <c r="C835" s="259"/>
      <c r="D835" s="44"/>
      <c r="E835" s="111"/>
      <c r="F835" s="111"/>
      <c r="G835" s="111"/>
      <c r="H835" s="111"/>
      <c r="I835" s="111"/>
      <c r="J835" s="111"/>
      <c r="K835" s="111"/>
      <c r="L835" s="111"/>
      <c r="M835" s="111"/>
      <c r="N835" s="111"/>
      <c r="O835" s="111"/>
      <c r="P835" s="111"/>
    </row>
    <row r="836" spans="1:16" s="127" customFormat="1" ht="11.25" customHeight="1" x14ac:dyDescent="0.2">
      <c r="A836" s="254"/>
      <c r="B836" s="258"/>
      <c r="C836" s="259"/>
      <c r="D836" s="44"/>
      <c r="E836" s="111"/>
      <c r="F836" s="111"/>
      <c r="G836" s="111"/>
      <c r="H836" s="111"/>
      <c r="I836" s="111"/>
      <c r="J836" s="111"/>
      <c r="K836" s="111"/>
      <c r="L836" s="111"/>
      <c r="M836" s="111"/>
      <c r="N836" s="111"/>
      <c r="O836" s="111"/>
      <c r="P836" s="111"/>
    </row>
    <row r="837" spans="1:16" s="127" customFormat="1" ht="11.25" customHeight="1" x14ac:dyDescent="0.2">
      <c r="A837" s="254"/>
      <c r="B837" s="258"/>
      <c r="C837" s="259"/>
      <c r="D837" s="44"/>
      <c r="E837" s="111"/>
      <c r="F837" s="111"/>
      <c r="G837" s="111"/>
      <c r="H837" s="111"/>
      <c r="I837" s="111"/>
      <c r="J837" s="111"/>
      <c r="K837" s="111"/>
      <c r="L837" s="111"/>
      <c r="M837" s="111"/>
      <c r="N837" s="111"/>
      <c r="O837" s="111"/>
      <c r="P837" s="111"/>
    </row>
    <row r="838" spans="1:16" s="127" customFormat="1" ht="11.25" customHeight="1" x14ac:dyDescent="0.2">
      <c r="A838" s="254"/>
      <c r="B838" s="258"/>
      <c r="C838" s="259"/>
      <c r="D838" s="44"/>
      <c r="E838" s="111"/>
      <c r="F838" s="111"/>
      <c r="G838" s="111"/>
      <c r="H838" s="111"/>
      <c r="I838" s="111"/>
      <c r="J838" s="111"/>
      <c r="K838" s="111"/>
      <c r="L838" s="111"/>
      <c r="M838" s="111"/>
      <c r="N838" s="111"/>
      <c r="O838" s="111"/>
      <c r="P838" s="111"/>
    </row>
    <row r="839" spans="1:16" s="127" customFormat="1" ht="11.25" customHeight="1" x14ac:dyDescent="0.2">
      <c r="A839" s="254"/>
      <c r="B839" s="258"/>
      <c r="C839" s="259"/>
      <c r="D839" s="44"/>
      <c r="E839" s="111"/>
      <c r="F839" s="111"/>
      <c r="G839" s="111"/>
      <c r="H839" s="111"/>
      <c r="I839" s="111"/>
      <c r="J839" s="111"/>
      <c r="K839" s="111"/>
      <c r="L839" s="111"/>
      <c r="M839" s="111"/>
      <c r="N839" s="111"/>
      <c r="O839" s="111"/>
      <c r="P839" s="111"/>
    </row>
    <row r="840" spans="1:16" s="127" customFormat="1" ht="11.25" customHeight="1" x14ac:dyDescent="0.2">
      <c r="A840" s="254"/>
      <c r="B840" s="258"/>
      <c r="C840" s="259"/>
      <c r="D840" s="44"/>
      <c r="E840" s="111"/>
      <c r="F840" s="111"/>
      <c r="G840" s="111"/>
      <c r="H840" s="111"/>
      <c r="I840" s="111"/>
      <c r="J840" s="111"/>
      <c r="K840" s="111"/>
      <c r="L840" s="111"/>
      <c r="M840" s="111"/>
      <c r="N840" s="111"/>
      <c r="O840" s="111"/>
      <c r="P840" s="111"/>
    </row>
    <row r="841" spans="1:16" s="127" customFormat="1" ht="11.25" customHeight="1" x14ac:dyDescent="0.2">
      <c r="A841" s="254"/>
      <c r="B841" s="258"/>
      <c r="C841" s="259"/>
      <c r="D841" s="44"/>
      <c r="E841" s="111"/>
      <c r="F841" s="111"/>
      <c r="G841" s="111"/>
      <c r="H841" s="111"/>
      <c r="I841" s="111"/>
      <c r="J841" s="111"/>
      <c r="K841" s="111"/>
      <c r="L841" s="111"/>
      <c r="M841" s="111"/>
      <c r="N841" s="111"/>
      <c r="O841" s="111"/>
      <c r="P841" s="111"/>
    </row>
    <row r="842" spans="1:16" s="127" customFormat="1" ht="11.25" customHeight="1" x14ac:dyDescent="0.2">
      <c r="A842" s="254"/>
      <c r="B842" s="258"/>
      <c r="C842" s="259"/>
      <c r="D842" s="44"/>
      <c r="E842" s="111"/>
      <c r="F842" s="111"/>
      <c r="G842" s="111"/>
      <c r="H842" s="111"/>
      <c r="I842" s="111"/>
      <c r="J842" s="111"/>
      <c r="K842" s="111"/>
      <c r="L842" s="111"/>
      <c r="M842" s="111"/>
      <c r="N842" s="111"/>
      <c r="O842" s="111"/>
      <c r="P842" s="111"/>
    </row>
    <row r="843" spans="1:16" s="127" customFormat="1" ht="11.25" customHeight="1" x14ac:dyDescent="0.2">
      <c r="A843" s="254"/>
      <c r="B843" s="258"/>
      <c r="C843" s="259"/>
      <c r="D843" s="44"/>
      <c r="E843" s="111"/>
      <c r="F843" s="111"/>
      <c r="G843" s="111"/>
      <c r="H843" s="111"/>
      <c r="I843" s="111"/>
      <c r="J843" s="111"/>
      <c r="K843" s="111"/>
      <c r="L843" s="111"/>
      <c r="M843" s="111"/>
      <c r="N843" s="111"/>
      <c r="O843" s="111"/>
      <c r="P843" s="111"/>
    </row>
    <row r="844" spans="1:16" s="127" customFormat="1" ht="11.25" customHeight="1" x14ac:dyDescent="0.2">
      <c r="A844" s="254"/>
      <c r="B844" s="258"/>
      <c r="C844" s="259"/>
      <c r="D844" s="44"/>
      <c r="E844" s="111"/>
      <c r="F844" s="111"/>
      <c r="G844" s="111"/>
      <c r="H844" s="111"/>
      <c r="I844" s="111"/>
      <c r="J844" s="111"/>
      <c r="K844" s="111"/>
      <c r="L844" s="111"/>
      <c r="M844" s="111"/>
      <c r="N844" s="111"/>
      <c r="O844" s="111"/>
      <c r="P844" s="111"/>
    </row>
    <row r="845" spans="1:16" s="127" customFormat="1" ht="11.25" customHeight="1" x14ac:dyDescent="0.2">
      <c r="A845" s="254"/>
      <c r="B845" s="258"/>
      <c r="C845" s="259"/>
      <c r="D845" s="44"/>
      <c r="E845" s="111"/>
      <c r="F845" s="111"/>
      <c r="G845" s="111"/>
      <c r="H845" s="111"/>
      <c r="I845" s="111"/>
      <c r="J845" s="111"/>
      <c r="K845" s="111"/>
      <c r="L845" s="111"/>
      <c r="M845" s="111"/>
      <c r="N845" s="111"/>
      <c r="O845" s="111"/>
      <c r="P845" s="111"/>
    </row>
    <row r="846" spans="1:16" s="127" customFormat="1" ht="11.25" customHeight="1" x14ac:dyDescent="0.2">
      <c r="A846" s="254"/>
      <c r="B846" s="258"/>
      <c r="C846" s="259"/>
      <c r="D846" s="44"/>
      <c r="E846" s="111"/>
      <c r="F846" s="111"/>
      <c r="G846" s="111"/>
      <c r="H846" s="111"/>
      <c r="I846" s="111"/>
      <c r="J846" s="111"/>
      <c r="K846" s="111"/>
      <c r="L846" s="111"/>
      <c r="M846" s="111"/>
      <c r="N846" s="111"/>
      <c r="O846" s="111"/>
      <c r="P846" s="111"/>
    </row>
    <row r="847" spans="1:16" s="127" customFormat="1" ht="11.25" customHeight="1" x14ac:dyDescent="0.2">
      <c r="A847" s="254"/>
      <c r="B847" s="258"/>
      <c r="C847" s="259"/>
      <c r="D847" s="44"/>
      <c r="E847" s="111"/>
      <c r="F847" s="111"/>
      <c r="G847" s="111"/>
      <c r="H847" s="111"/>
      <c r="I847" s="111"/>
      <c r="J847" s="111"/>
      <c r="K847" s="111"/>
      <c r="L847" s="111"/>
      <c r="M847" s="111"/>
      <c r="N847" s="111"/>
      <c r="O847" s="111"/>
      <c r="P847" s="111"/>
    </row>
    <row r="848" spans="1:16" s="127" customFormat="1" ht="11.25" customHeight="1" x14ac:dyDescent="0.2">
      <c r="A848" s="254"/>
      <c r="B848" s="258"/>
      <c r="C848" s="259"/>
      <c r="D848" s="44"/>
      <c r="E848" s="111"/>
      <c r="F848" s="111"/>
      <c r="G848" s="111"/>
      <c r="H848" s="111"/>
      <c r="I848" s="111"/>
      <c r="J848" s="111"/>
      <c r="K848" s="111"/>
      <c r="L848" s="111"/>
      <c r="M848" s="111"/>
      <c r="N848" s="111"/>
      <c r="O848" s="111"/>
      <c r="P848" s="111"/>
    </row>
    <row r="849" spans="1:16" s="127" customFormat="1" ht="11.25" customHeight="1" x14ac:dyDescent="0.2">
      <c r="A849" s="254"/>
      <c r="B849" s="258"/>
      <c r="C849" s="259"/>
      <c r="D849" s="44"/>
      <c r="E849" s="111"/>
      <c r="F849" s="111"/>
      <c r="G849" s="111"/>
      <c r="H849" s="111"/>
      <c r="I849" s="111"/>
      <c r="J849" s="111"/>
      <c r="K849" s="111"/>
      <c r="L849" s="111"/>
      <c r="M849" s="111"/>
      <c r="N849" s="111"/>
      <c r="O849" s="111"/>
      <c r="P849" s="111"/>
    </row>
    <row r="850" spans="1:16" s="127" customFormat="1" ht="11.25" customHeight="1" x14ac:dyDescent="0.2">
      <c r="A850" s="254"/>
      <c r="B850" s="258"/>
      <c r="C850" s="259"/>
      <c r="D850" s="44"/>
      <c r="E850" s="111"/>
      <c r="F850" s="111"/>
      <c r="G850" s="111"/>
      <c r="H850" s="111"/>
      <c r="I850" s="111"/>
      <c r="J850" s="111"/>
      <c r="K850" s="111"/>
      <c r="L850" s="111"/>
      <c r="M850" s="111"/>
      <c r="N850" s="111"/>
      <c r="O850" s="111"/>
      <c r="P850" s="111"/>
    </row>
    <row r="851" spans="1:16" s="127" customFormat="1" ht="11.25" customHeight="1" x14ac:dyDescent="0.2">
      <c r="A851" s="254"/>
      <c r="B851" s="258"/>
      <c r="C851" s="259"/>
      <c r="D851" s="44"/>
      <c r="E851" s="111"/>
      <c r="F851" s="111"/>
      <c r="G851" s="111"/>
      <c r="H851" s="111"/>
      <c r="I851" s="111"/>
      <c r="J851" s="111"/>
      <c r="K851" s="111"/>
      <c r="L851" s="111"/>
      <c r="M851" s="111"/>
      <c r="N851" s="111"/>
      <c r="O851" s="111"/>
      <c r="P851" s="111"/>
    </row>
    <row r="852" spans="1:16" s="127" customFormat="1" ht="11.25" customHeight="1" x14ac:dyDescent="0.2">
      <c r="A852" s="254"/>
      <c r="B852" s="258"/>
      <c r="C852" s="259"/>
      <c r="D852" s="44"/>
      <c r="E852" s="111"/>
      <c r="F852" s="111"/>
      <c r="G852" s="111"/>
      <c r="H852" s="111"/>
      <c r="I852" s="111"/>
      <c r="J852" s="111"/>
      <c r="K852" s="111"/>
      <c r="L852" s="111"/>
      <c r="M852" s="111"/>
      <c r="N852" s="111"/>
      <c r="O852" s="111"/>
      <c r="P852" s="111"/>
    </row>
    <row r="853" spans="1:16" s="127" customFormat="1" ht="11.25" customHeight="1" x14ac:dyDescent="0.2">
      <c r="A853" s="254"/>
      <c r="B853" s="258"/>
      <c r="C853" s="259"/>
      <c r="D853" s="44"/>
      <c r="E853" s="111"/>
      <c r="F853" s="111"/>
      <c r="G853" s="111"/>
      <c r="H853" s="111"/>
      <c r="I853" s="111"/>
      <c r="J853" s="111"/>
      <c r="K853" s="111"/>
      <c r="L853" s="111"/>
      <c r="M853" s="111"/>
      <c r="N853" s="111"/>
      <c r="O853" s="111"/>
      <c r="P853" s="111"/>
    </row>
    <row r="854" spans="1:16" s="127" customFormat="1" ht="11.25" customHeight="1" x14ac:dyDescent="0.2">
      <c r="A854" s="254"/>
      <c r="B854" s="258"/>
      <c r="C854" s="259"/>
      <c r="D854" s="44"/>
      <c r="E854" s="111"/>
      <c r="F854" s="111"/>
      <c r="G854" s="111"/>
      <c r="H854" s="111"/>
      <c r="I854" s="111"/>
      <c r="J854" s="111"/>
      <c r="K854" s="111"/>
      <c r="L854" s="111"/>
      <c r="M854" s="111"/>
      <c r="N854" s="111"/>
      <c r="O854" s="111"/>
      <c r="P854" s="111"/>
    </row>
    <row r="855" spans="1:16" s="127" customFormat="1" ht="11.25" customHeight="1" x14ac:dyDescent="0.2">
      <c r="A855" s="254"/>
      <c r="B855" s="258"/>
      <c r="C855" s="259"/>
      <c r="D855" s="44"/>
      <c r="E855" s="111"/>
      <c r="F855" s="111"/>
      <c r="G855" s="111"/>
      <c r="H855" s="111"/>
      <c r="I855" s="111"/>
      <c r="J855" s="111"/>
      <c r="K855" s="111"/>
      <c r="L855" s="111"/>
      <c r="M855" s="111"/>
      <c r="N855" s="111"/>
      <c r="O855" s="111"/>
      <c r="P855" s="111"/>
    </row>
    <row r="856" spans="1:16" s="127" customFormat="1" ht="11.25" customHeight="1" x14ac:dyDescent="0.2">
      <c r="A856" s="254"/>
      <c r="B856" s="258"/>
      <c r="C856" s="259"/>
      <c r="D856" s="44"/>
      <c r="E856" s="111"/>
      <c r="F856" s="111"/>
      <c r="G856" s="111"/>
      <c r="H856" s="111"/>
      <c r="I856" s="111"/>
      <c r="J856" s="111"/>
      <c r="K856" s="111"/>
      <c r="L856" s="111"/>
      <c r="M856" s="111"/>
      <c r="N856" s="111"/>
      <c r="O856" s="111"/>
      <c r="P856" s="111"/>
    </row>
    <row r="857" spans="1:16" s="127" customFormat="1" ht="11.25" customHeight="1" x14ac:dyDescent="0.2">
      <c r="A857" s="254"/>
      <c r="B857" s="258"/>
      <c r="C857" s="259"/>
      <c r="D857" s="44"/>
      <c r="E857" s="111"/>
      <c r="F857" s="111"/>
      <c r="G857" s="111"/>
      <c r="H857" s="111"/>
      <c r="I857" s="111"/>
      <c r="J857" s="111"/>
      <c r="K857" s="111"/>
      <c r="L857" s="111"/>
      <c r="M857" s="111"/>
      <c r="N857" s="111"/>
      <c r="O857" s="111"/>
      <c r="P857" s="111"/>
    </row>
    <row r="858" spans="1:16" s="127" customFormat="1" ht="11.25" customHeight="1" x14ac:dyDescent="0.2">
      <c r="A858" s="254"/>
      <c r="B858" s="258"/>
      <c r="C858" s="259"/>
      <c r="D858" s="44"/>
      <c r="E858" s="111"/>
      <c r="F858" s="111"/>
      <c r="G858" s="111"/>
      <c r="H858" s="111"/>
      <c r="I858" s="111"/>
      <c r="J858" s="111"/>
      <c r="K858" s="111"/>
      <c r="L858" s="111"/>
      <c r="M858" s="111"/>
      <c r="N858" s="111"/>
      <c r="O858" s="111"/>
      <c r="P858" s="111"/>
    </row>
    <row r="859" spans="1:16" s="127" customFormat="1" ht="11.25" customHeight="1" x14ac:dyDescent="0.2">
      <c r="A859" s="254"/>
      <c r="B859" s="258"/>
      <c r="C859" s="259"/>
      <c r="D859" s="44"/>
      <c r="E859" s="111"/>
      <c r="F859" s="111"/>
      <c r="G859" s="111"/>
      <c r="H859" s="111"/>
      <c r="I859" s="111"/>
      <c r="J859" s="111"/>
      <c r="K859" s="111"/>
      <c r="L859" s="111"/>
      <c r="M859" s="111"/>
      <c r="N859" s="111"/>
      <c r="O859" s="111"/>
      <c r="P859" s="111"/>
    </row>
    <row r="860" spans="1:16" s="127" customFormat="1" ht="11.25" customHeight="1" x14ac:dyDescent="0.2">
      <c r="A860" s="254"/>
      <c r="B860" s="258"/>
      <c r="C860" s="259"/>
      <c r="D860" s="44"/>
      <c r="E860" s="111"/>
      <c r="F860" s="111"/>
      <c r="G860" s="111"/>
      <c r="H860" s="111"/>
      <c r="I860" s="111"/>
      <c r="J860" s="111"/>
      <c r="K860" s="111"/>
      <c r="L860" s="111"/>
      <c r="M860" s="111"/>
      <c r="N860" s="111"/>
      <c r="O860" s="111"/>
      <c r="P860" s="111"/>
    </row>
    <row r="861" spans="1:16" s="127" customFormat="1" ht="11.25" customHeight="1" x14ac:dyDescent="0.2">
      <c r="A861" s="254"/>
      <c r="B861" s="258"/>
      <c r="C861" s="259"/>
      <c r="D861" s="44"/>
      <c r="E861" s="111"/>
      <c r="F861" s="111"/>
      <c r="G861" s="111"/>
      <c r="H861" s="111"/>
      <c r="I861" s="111"/>
      <c r="J861" s="111"/>
      <c r="K861" s="111"/>
      <c r="L861" s="111"/>
      <c r="M861" s="111"/>
      <c r="N861" s="111"/>
      <c r="O861" s="111"/>
      <c r="P861" s="111"/>
    </row>
    <row r="862" spans="1:16" s="127" customFormat="1" ht="11.25" customHeight="1" x14ac:dyDescent="0.2">
      <c r="A862" s="254"/>
      <c r="B862" s="258"/>
      <c r="C862" s="259"/>
      <c r="D862" s="44"/>
      <c r="E862" s="111"/>
      <c r="F862" s="111"/>
      <c r="G862" s="111"/>
      <c r="H862" s="111"/>
      <c r="I862" s="111"/>
      <c r="J862" s="111"/>
      <c r="K862" s="111"/>
      <c r="L862" s="111"/>
      <c r="M862" s="111"/>
      <c r="N862" s="111"/>
      <c r="O862" s="111"/>
      <c r="P862" s="111"/>
    </row>
    <row r="863" spans="1:16" s="127" customFormat="1" ht="11.25" customHeight="1" x14ac:dyDescent="0.2">
      <c r="A863" s="254"/>
      <c r="B863" s="258"/>
      <c r="C863" s="259"/>
      <c r="D863" s="44"/>
      <c r="E863" s="111"/>
      <c r="F863" s="111"/>
      <c r="G863" s="111"/>
      <c r="H863" s="111"/>
      <c r="I863" s="111"/>
      <c r="J863" s="111"/>
      <c r="K863" s="111"/>
      <c r="L863" s="111"/>
      <c r="M863" s="111"/>
      <c r="N863" s="111"/>
      <c r="O863" s="111"/>
      <c r="P863" s="111"/>
    </row>
    <row r="864" spans="1:16" s="127" customFormat="1" ht="11.25" customHeight="1" x14ac:dyDescent="0.2">
      <c r="A864" s="254"/>
      <c r="B864" s="258"/>
      <c r="C864" s="259"/>
      <c r="D864" s="44"/>
      <c r="E864" s="111"/>
      <c r="F864" s="111"/>
      <c r="G864" s="111"/>
      <c r="H864" s="111"/>
      <c r="I864" s="111"/>
      <c r="J864" s="111"/>
      <c r="K864" s="111"/>
      <c r="L864" s="111"/>
      <c r="M864" s="111"/>
      <c r="N864" s="111"/>
      <c r="O864" s="111"/>
      <c r="P864" s="111"/>
    </row>
    <row r="865" spans="1:16" s="127" customFormat="1" ht="11.25" customHeight="1" x14ac:dyDescent="0.2">
      <c r="A865" s="254"/>
      <c r="B865" s="258"/>
      <c r="C865" s="259"/>
      <c r="D865" s="44"/>
      <c r="E865" s="111"/>
      <c r="F865" s="111"/>
      <c r="G865" s="111"/>
      <c r="H865" s="111"/>
      <c r="I865" s="111"/>
      <c r="J865" s="111"/>
      <c r="K865" s="111"/>
      <c r="L865" s="111"/>
      <c r="M865" s="111"/>
      <c r="N865" s="111"/>
      <c r="O865" s="111"/>
      <c r="P865" s="111"/>
    </row>
    <row r="866" spans="1:16" s="127" customFormat="1" ht="11.25" customHeight="1" x14ac:dyDescent="0.2">
      <c r="A866" s="254"/>
      <c r="B866" s="258"/>
      <c r="C866" s="259"/>
      <c r="D866" s="44"/>
      <c r="E866" s="111"/>
      <c r="F866" s="111"/>
      <c r="G866" s="111"/>
      <c r="H866" s="111"/>
      <c r="I866" s="111"/>
      <c r="J866" s="111"/>
      <c r="K866" s="111"/>
      <c r="L866" s="111"/>
      <c r="M866" s="111"/>
      <c r="N866" s="111"/>
      <c r="O866" s="111"/>
      <c r="P866" s="111"/>
    </row>
    <row r="867" spans="1:16" s="127" customFormat="1" ht="11.25" customHeight="1" x14ac:dyDescent="0.2">
      <c r="A867" s="254"/>
      <c r="B867" s="258"/>
      <c r="C867" s="259"/>
      <c r="D867" s="44"/>
      <c r="E867" s="111"/>
      <c r="F867" s="111"/>
      <c r="G867" s="111"/>
      <c r="H867" s="111"/>
      <c r="I867" s="111"/>
      <c r="J867" s="111"/>
      <c r="K867" s="111"/>
      <c r="L867" s="111"/>
      <c r="M867" s="111"/>
      <c r="N867" s="111"/>
      <c r="O867" s="111"/>
      <c r="P867" s="111"/>
    </row>
    <row r="868" spans="1:16" s="127" customFormat="1" ht="11.25" customHeight="1" x14ac:dyDescent="0.2">
      <c r="A868" s="254"/>
      <c r="B868" s="258"/>
      <c r="C868" s="259"/>
      <c r="D868" s="44"/>
      <c r="E868" s="111"/>
      <c r="F868" s="111"/>
      <c r="G868" s="111"/>
      <c r="H868" s="111"/>
      <c r="I868" s="111"/>
      <c r="J868" s="111"/>
      <c r="K868" s="111"/>
      <c r="L868" s="111"/>
      <c r="M868" s="111"/>
      <c r="N868" s="111"/>
      <c r="O868" s="111"/>
      <c r="P868" s="111"/>
    </row>
    <row r="869" spans="1:16" s="127" customFormat="1" ht="11.25" customHeight="1" x14ac:dyDescent="0.2">
      <c r="A869" s="254"/>
      <c r="B869" s="258"/>
      <c r="C869" s="259"/>
      <c r="D869" s="44"/>
      <c r="E869" s="111"/>
      <c r="F869" s="111"/>
      <c r="G869" s="111"/>
      <c r="H869" s="111"/>
      <c r="I869" s="111"/>
      <c r="J869" s="111"/>
      <c r="K869" s="111"/>
      <c r="L869" s="111"/>
      <c r="M869" s="111"/>
      <c r="N869" s="111"/>
      <c r="O869" s="111"/>
      <c r="P869" s="111"/>
    </row>
    <row r="870" spans="1:16" s="127" customFormat="1" ht="11.25" customHeight="1" x14ac:dyDescent="0.2">
      <c r="A870" s="254"/>
      <c r="B870" s="258"/>
      <c r="C870" s="259"/>
      <c r="D870" s="44"/>
      <c r="E870" s="111"/>
      <c r="F870" s="111"/>
      <c r="G870" s="111"/>
      <c r="H870" s="111"/>
      <c r="I870" s="111"/>
      <c r="J870" s="111"/>
      <c r="K870" s="111"/>
      <c r="L870" s="111"/>
      <c r="M870" s="111"/>
      <c r="N870" s="111"/>
      <c r="O870" s="111"/>
      <c r="P870" s="111"/>
    </row>
    <row r="871" spans="1:16" s="127" customFormat="1" ht="11.25" customHeight="1" x14ac:dyDescent="0.2">
      <c r="A871" s="254"/>
      <c r="B871" s="258"/>
      <c r="C871" s="259"/>
      <c r="D871" s="44"/>
      <c r="E871" s="111"/>
      <c r="F871" s="111"/>
      <c r="G871" s="111"/>
      <c r="H871" s="111"/>
      <c r="I871" s="111"/>
      <c r="J871" s="111"/>
      <c r="K871" s="111"/>
      <c r="L871" s="111"/>
      <c r="M871" s="111"/>
      <c r="N871" s="111"/>
      <c r="O871" s="111"/>
      <c r="P871" s="111"/>
    </row>
    <row r="872" spans="1:16" s="127" customFormat="1" ht="11.25" customHeight="1" x14ac:dyDescent="0.2">
      <c r="A872" s="254"/>
      <c r="B872" s="258"/>
      <c r="C872" s="259"/>
      <c r="D872" s="44"/>
      <c r="E872" s="111"/>
      <c r="F872" s="111"/>
      <c r="G872" s="111"/>
      <c r="H872" s="111"/>
      <c r="I872" s="111"/>
      <c r="J872" s="111"/>
      <c r="K872" s="111"/>
      <c r="L872" s="111"/>
      <c r="M872" s="111"/>
      <c r="N872" s="111"/>
      <c r="O872" s="111"/>
      <c r="P872" s="111"/>
    </row>
    <row r="873" spans="1:16" s="127" customFormat="1" ht="11.25" customHeight="1" x14ac:dyDescent="0.2">
      <c r="A873" s="254"/>
      <c r="B873" s="258"/>
      <c r="C873" s="259"/>
      <c r="D873" s="44"/>
      <c r="E873" s="111"/>
      <c r="F873" s="111"/>
      <c r="G873" s="111"/>
      <c r="H873" s="111"/>
      <c r="I873" s="111"/>
      <c r="J873" s="111"/>
      <c r="K873" s="111"/>
      <c r="L873" s="111"/>
      <c r="M873" s="111"/>
      <c r="N873" s="111"/>
      <c r="O873" s="111"/>
      <c r="P873" s="111"/>
    </row>
    <row r="874" spans="1:16" s="127" customFormat="1" ht="11.25" customHeight="1" x14ac:dyDescent="0.2">
      <c r="A874" s="254"/>
      <c r="B874" s="258"/>
      <c r="C874" s="259"/>
      <c r="D874" s="44"/>
      <c r="E874" s="111"/>
      <c r="F874" s="111"/>
      <c r="G874" s="111"/>
      <c r="H874" s="111"/>
      <c r="I874" s="111"/>
      <c r="J874" s="111"/>
      <c r="K874" s="111"/>
      <c r="L874" s="111"/>
      <c r="M874" s="111"/>
      <c r="N874" s="111"/>
      <c r="O874" s="111"/>
      <c r="P874" s="111"/>
    </row>
    <row r="875" spans="1:16" s="127" customFormat="1" ht="11.25" customHeight="1" x14ac:dyDescent="0.2">
      <c r="A875" s="254"/>
      <c r="B875" s="258"/>
      <c r="C875" s="259"/>
      <c r="D875" s="44"/>
      <c r="E875" s="111"/>
      <c r="F875" s="111"/>
      <c r="G875" s="111"/>
      <c r="H875" s="111"/>
      <c r="I875" s="111"/>
      <c r="J875" s="111"/>
      <c r="K875" s="111"/>
      <c r="L875" s="111"/>
      <c r="M875" s="111"/>
      <c r="N875" s="111"/>
      <c r="O875" s="111"/>
      <c r="P875" s="111"/>
    </row>
    <row r="876" spans="1:16" s="127" customFormat="1" ht="11.25" customHeight="1" x14ac:dyDescent="0.2">
      <c r="A876" s="254"/>
      <c r="B876" s="258"/>
      <c r="C876" s="259"/>
      <c r="D876" s="44"/>
      <c r="E876" s="111"/>
      <c r="F876" s="111"/>
      <c r="G876" s="111"/>
      <c r="H876" s="111"/>
      <c r="I876" s="111"/>
      <c r="J876" s="111"/>
      <c r="K876" s="111"/>
      <c r="L876" s="111"/>
      <c r="M876" s="111"/>
      <c r="N876" s="111"/>
      <c r="O876" s="111"/>
      <c r="P876" s="111"/>
    </row>
    <row r="877" spans="1:16" s="127" customFormat="1" ht="11.25" customHeight="1" x14ac:dyDescent="0.2">
      <c r="A877" s="254"/>
      <c r="B877" s="258"/>
      <c r="C877" s="259"/>
      <c r="D877" s="44"/>
      <c r="E877" s="111"/>
      <c r="F877" s="111"/>
      <c r="G877" s="111"/>
      <c r="H877" s="111"/>
      <c r="I877" s="111"/>
      <c r="J877" s="111"/>
      <c r="K877" s="111"/>
      <c r="L877" s="111"/>
      <c r="M877" s="111"/>
      <c r="N877" s="111"/>
      <c r="O877" s="111"/>
      <c r="P877" s="111"/>
    </row>
    <row r="878" spans="1:16" s="127" customFormat="1" ht="11.25" customHeight="1" x14ac:dyDescent="0.2">
      <c r="A878" s="254"/>
      <c r="B878" s="258"/>
      <c r="C878" s="259"/>
      <c r="D878" s="44"/>
      <c r="E878" s="111"/>
      <c r="F878" s="111"/>
      <c r="G878" s="111"/>
      <c r="H878" s="111"/>
      <c r="I878" s="111"/>
      <c r="J878" s="111"/>
      <c r="K878" s="111"/>
      <c r="L878" s="111"/>
      <c r="M878" s="111"/>
      <c r="N878" s="111"/>
      <c r="O878" s="111"/>
      <c r="P878" s="111"/>
    </row>
    <row r="879" spans="1:16" s="127" customFormat="1" ht="11.25" customHeight="1" x14ac:dyDescent="0.2">
      <c r="A879" s="254"/>
      <c r="B879" s="258"/>
      <c r="C879" s="259"/>
      <c r="D879" s="44"/>
      <c r="E879" s="111"/>
      <c r="F879" s="111"/>
      <c r="G879" s="111"/>
      <c r="H879" s="111"/>
      <c r="I879" s="111"/>
      <c r="J879" s="111"/>
      <c r="K879" s="111"/>
      <c r="L879" s="111"/>
      <c r="M879" s="111"/>
      <c r="N879" s="111"/>
      <c r="O879" s="111"/>
      <c r="P879" s="111"/>
    </row>
    <row r="880" spans="1:16" s="127" customFormat="1" ht="11.25" customHeight="1" x14ac:dyDescent="0.2">
      <c r="A880" s="254"/>
      <c r="B880" s="258"/>
      <c r="C880" s="259"/>
      <c r="D880" s="44"/>
      <c r="E880" s="111"/>
      <c r="F880" s="111"/>
      <c r="G880" s="111"/>
      <c r="H880" s="111"/>
      <c r="I880" s="111"/>
      <c r="J880" s="111"/>
      <c r="K880" s="111"/>
      <c r="L880" s="111"/>
      <c r="M880" s="111"/>
      <c r="N880" s="111"/>
      <c r="O880" s="111"/>
      <c r="P880" s="111"/>
    </row>
    <row r="881" spans="1:16" s="127" customFormat="1" ht="11.25" customHeight="1" x14ac:dyDescent="0.2">
      <c r="A881" s="254"/>
      <c r="B881" s="258"/>
      <c r="C881" s="259"/>
      <c r="D881" s="44"/>
      <c r="E881" s="111"/>
      <c r="F881" s="111"/>
      <c r="G881" s="111"/>
      <c r="H881" s="111"/>
      <c r="I881" s="111"/>
      <c r="J881" s="111"/>
      <c r="K881" s="111"/>
      <c r="L881" s="111"/>
      <c r="M881" s="111"/>
      <c r="N881" s="111"/>
      <c r="O881" s="111"/>
      <c r="P881" s="111"/>
    </row>
    <row r="882" spans="1:16" s="127" customFormat="1" ht="11.25" customHeight="1" x14ac:dyDescent="0.2">
      <c r="A882" s="254"/>
      <c r="B882" s="258"/>
      <c r="C882" s="259"/>
      <c r="D882" s="44"/>
      <c r="E882" s="111"/>
      <c r="F882" s="111"/>
      <c r="G882" s="111"/>
      <c r="H882" s="111"/>
      <c r="I882" s="111"/>
      <c r="J882" s="111"/>
      <c r="K882" s="111"/>
      <c r="L882" s="111"/>
      <c r="M882" s="111"/>
      <c r="N882" s="111"/>
      <c r="O882" s="111"/>
      <c r="P882" s="111"/>
    </row>
    <row r="883" spans="1:16" s="127" customFormat="1" ht="11.25" customHeight="1" x14ac:dyDescent="0.2">
      <c r="A883" s="254"/>
      <c r="B883" s="258"/>
      <c r="C883" s="259"/>
      <c r="D883" s="44"/>
      <c r="E883" s="111"/>
      <c r="F883" s="111"/>
      <c r="G883" s="111"/>
      <c r="H883" s="111"/>
      <c r="I883" s="111"/>
      <c r="J883" s="111"/>
      <c r="K883" s="111"/>
      <c r="L883" s="111"/>
      <c r="M883" s="111"/>
      <c r="N883" s="111"/>
      <c r="O883" s="111"/>
      <c r="P883" s="111"/>
    </row>
    <row r="884" spans="1:16" s="127" customFormat="1" ht="11.25" customHeight="1" x14ac:dyDescent="0.2">
      <c r="A884" s="254"/>
      <c r="B884" s="258"/>
      <c r="C884" s="259"/>
      <c r="D884" s="44"/>
      <c r="E884" s="111"/>
      <c r="F884" s="111"/>
      <c r="G884" s="111"/>
      <c r="H884" s="111"/>
      <c r="I884" s="111"/>
      <c r="J884" s="111"/>
      <c r="K884" s="111"/>
      <c r="L884" s="111"/>
      <c r="M884" s="111"/>
      <c r="N884" s="111"/>
      <c r="O884" s="111"/>
      <c r="P884" s="111"/>
    </row>
    <row r="885" spans="1:16" s="127" customFormat="1" ht="11.25" customHeight="1" x14ac:dyDescent="0.2">
      <c r="A885" s="254"/>
      <c r="B885" s="258"/>
      <c r="C885" s="259"/>
      <c r="D885" s="44"/>
      <c r="E885" s="111"/>
      <c r="F885" s="111"/>
      <c r="G885" s="111"/>
      <c r="H885" s="111"/>
      <c r="I885" s="111"/>
      <c r="J885" s="111"/>
      <c r="K885" s="111"/>
      <c r="L885" s="111"/>
      <c r="M885" s="111"/>
      <c r="N885" s="111"/>
      <c r="O885" s="111"/>
      <c r="P885" s="111"/>
    </row>
    <row r="886" spans="1:16" s="127" customFormat="1" ht="11.25" customHeight="1" x14ac:dyDescent="0.2">
      <c r="A886" s="254"/>
      <c r="B886" s="258"/>
      <c r="C886" s="259"/>
      <c r="D886" s="44"/>
      <c r="E886" s="111"/>
      <c r="F886" s="111"/>
      <c r="G886" s="111"/>
      <c r="H886" s="111"/>
      <c r="I886" s="111"/>
      <c r="J886" s="111"/>
      <c r="K886" s="111"/>
      <c r="L886" s="111"/>
      <c r="M886" s="111"/>
      <c r="N886" s="111"/>
      <c r="O886" s="111"/>
      <c r="P886" s="111"/>
    </row>
    <row r="887" spans="1:16" s="127" customFormat="1" ht="11.25" customHeight="1" x14ac:dyDescent="0.2">
      <c r="A887" s="254"/>
      <c r="B887" s="258"/>
      <c r="C887" s="259"/>
      <c r="D887" s="44"/>
      <c r="E887" s="111"/>
      <c r="F887" s="111"/>
      <c r="G887" s="111"/>
      <c r="H887" s="111"/>
      <c r="I887" s="111"/>
      <c r="J887" s="111"/>
      <c r="K887" s="111"/>
      <c r="L887" s="111"/>
      <c r="M887" s="111"/>
      <c r="N887" s="111"/>
      <c r="O887" s="111"/>
      <c r="P887" s="111"/>
    </row>
    <row r="888" spans="1:16" s="127" customFormat="1" ht="11.25" customHeight="1" x14ac:dyDescent="0.2">
      <c r="A888" s="254"/>
      <c r="B888" s="258"/>
      <c r="C888" s="259"/>
      <c r="D888" s="44"/>
      <c r="E888" s="111"/>
      <c r="F888" s="111"/>
      <c r="G888" s="111"/>
      <c r="H888" s="111"/>
      <c r="I888" s="111"/>
      <c r="J888" s="111"/>
      <c r="K888" s="111"/>
      <c r="L888" s="111"/>
      <c r="M888" s="111"/>
      <c r="N888" s="111"/>
      <c r="O888" s="111"/>
      <c r="P888" s="111"/>
    </row>
    <row r="889" spans="1:16" s="127" customFormat="1" ht="11.25" customHeight="1" x14ac:dyDescent="0.2">
      <c r="A889" s="254"/>
      <c r="B889" s="258"/>
      <c r="C889" s="259"/>
      <c r="D889" s="44"/>
      <c r="E889" s="111"/>
      <c r="F889" s="111"/>
      <c r="G889" s="111"/>
      <c r="H889" s="111"/>
      <c r="I889" s="111"/>
      <c r="J889" s="111"/>
      <c r="K889" s="111"/>
      <c r="L889" s="111"/>
      <c r="M889" s="111"/>
      <c r="N889" s="111"/>
      <c r="O889" s="111"/>
      <c r="P889" s="111"/>
    </row>
    <row r="890" spans="1:16" s="127" customFormat="1" ht="11.25" customHeight="1" x14ac:dyDescent="0.2">
      <c r="A890" s="254"/>
      <c r="B890" s="258"/>
      <c r="C890" s="259"/>
      <c r="D890" s="44"/>
      <c r="E890" s="111"/>
      <c r="F890" s="111"/>
      <c r="G890" s="111"/>
      <c r="H890" s="111"/>
      <c r="I890" s="111"/>
      <c r="J890" s="111"/>
      <c r="K890" s="111"/>
      <c r="L890" s="111"/>
      <c r="M890" s="111"/>
      <c r="N890" s="111"/>
      <c r="O890" s="111"/>
      <c r="P890" s="111"/>
    </row>
    <row r="891" spans="1:16" s="127" customFormat="1" ht="11.25" customHeight="1" x14ac:dyDescent="0.2">
      <c r="A891" s="254"/>
      <c r="B891" s="258"/>
      <c r="C891" s="259"/>
      <c r="D891" s="44"/>
      <c r="E891" s="111"/>
      <c r="F891" s="111"/>
      <c r="G891" s="111"/>
      <c r="H891" s="111"/>
      <c r="I891" s="111"/>
      <c r="J891" s="111"/>
      <c r="K891" s="111"/>
      <c r="L891" s="111"/>
      <c r="M891" s="111"/>
      <c r="N891" s="111"/>
      <c r="O891" s="111"/>
      <c r="P891" s="111"/>
    </row>
    <row r="892" spans="1:16" s="127" customFormat="1" ht="11.25" customHeight="1" x14ac:dyDescent="0.2">
      <c r="A892" s="254"/>
      <c r="B892" s="258"/>
      <c r="C892" s="259"/>
      <c r="D892" s="44"/>
      <c r="E892" s="111"/>
      <c r="F892" s="111"/>
      <c r="G892" s="111"/>
      <c r="H892" s="111"/>
      <c r="I892" s="111"/>
      <c r="J892" s="111"/>
      <c r="K892" s="111"/>
      <c r="L892" s="111"/>
      <c r="M892" s="111"/>
      <c r="N892" s="111"/>
      <c r="O892" s="111"/>
      <c r="P892" s="111"/>
    </row>
    <row r="893" spans="1:16" s="127" customFormat="1" ht="11.25" customHeight="1" x14ac:dyDescent="0.2">
      <c r="A893" s="254"/>
      <c r="B893" s="258"/>
      <c r="C893" s="259"/>
      <c r="D893" s="44"/>
      <c r="E893" s="111"/>
      <c r="F893" s="111"/>
      <c r="G893" s="111"/>
      <c r="H893" s="111"/>
      <c r="I893" s="111"/>
      <c r="J893" s="111"/>
      <c r="K893" s="111"/>
      <c r="L893" s="111"/>
      <c r="M893" s="111"/>
      <c r="N893" s="111"/>
      <c r="O893" s="111"/>
      <c r="P893" s="111"/>
    </row>
    <row r="894" spans="1:16" s="127" customFormat="1" ht="11.25" customHeight="1" x14ac:dyDescent="0.2">
      <c r="A894" s="254"/>
      <c r="B894" s="258"/>
      <c r="C894" s="259"/>
      <c r="D894" s="44"/>
      <c r="E894" s="111"/>
      <c r="F894" s="111"/>
      <c r="G894" s="111"/>
      <c r="H894" s="111"/>
      <c r="I894" s="111"/>
      <c r="J894" s="111"/>
      <c r="K894" s="111"/>
      <c r="L894" s="111"/>
      <c r="M894" s="111"/>
      <c r="N894" s="111"/>
      <c r="O894" s="111"/>
      <c r="P894" s="111"/>
    </row>
    <row r="895" spans="1:16" s="127" customFormat="1" ht="11.25" customHeight="1" x14ac:dyDescent="0.2">
      <c r="A895" s="254"/>
      <c r="B895" s="258"/>
      <c r="C895" s="259"/>
      <c r="D895" s="44"/>
      <c r="E895" s="111"/>
      <c r="F895" s="111"/>
      <c r="G895" s="111"/>
      <c r="H895" s="111"/>
      <c r="I895" s="111"/>
      <c r="J895" s="111"/>
      <c r="K895" s="111"/>
      <c r="L895" s="111"/>
      <c r="M895" s="111"/>
      <c r="N895" s="111"/>
      <c r="O895" s="111"/>
      <c r="P895" s="111"/>
    </row>
    <row r="896" spans="1:16" s="127" customFormat="1" ht="11.25" customHeight="1" x14ac:dyDescent="0.2">
      <c r="A896" s="254"/>
      <c r="B896" s="258"/>
      <c r="C896" s="259"/>
      <c r="D896" s="44"/>
      <c r="E896" s="111"/>
      <c r="F896" s="111"/>
      <c r="G896" s="111"/>
      <c r="H896" s="111"/>
      <c r="I896" s="111"/>
      <c r="J896" s="111"/>
      <c r="K896" s="111"/>
      <c r="L896" s="111"/>
      <c r="M896" s="111"/>
      <c r="N896" s="111"/>
      <c r="O896" s="111"/>
      <c r="P896" s="111"/>
    </row>
    <row r="897" spans="1:16" s="127" customFormat="1" ht="11.25" customHeight="1" x14ac:dyDescent="0.2">
      <c r="A897" s="254"/>
      <c r="B897" s="258"/>
      <c r="C897" s="259"/>
      <c r="D897" s="44"/>
      <c r="E897" s="111"/>
      <c r="F897" s="111"/>
      <c r="G897" s="111"/>
      <c r="H897" s="111"/>
      <c r="I897" s="111"/>
      <c r="J897" s="111"/>
      <c r="K897" s="111"/>
      <c r="L897" s="111"/>
      <c r="M897" s="111"/>
      <c r="N897" s="111"/>
      <c r="O897" s="111"/>
      <c r="P897" s="111"/>
    </row>
    <row r="898" spans="1:16" s="127" customFormat="1" ht="11.25" customHeight="1" x14ac:dyDescent="0.2">
      <c r="A898" s="254"/>
      <c r="B898" s="258"/>
      <c r="C898" s="259"/>
      <c r="D898" s="44"/>
      <c r="E898" s="111"/>
      <c r="F898" s="111"/>
      <c r="G898" s="111"/>
      <c r="H898" s="111"/>
      <c r="I898" s="111"/>
      <c r="J898" s="111"/>
      <c r="K898" s="111"/>
      <c r="L898" s="111"/>
      <c r="M898" s="111"/>
      <c r="N898" s="111"/>
      <c r="O898" s="111"/>
      <c r="P898" s="111"/>
    </row>
    <row r="899" spans="1:16" s="127" customFormat="1" ht="11.25" customHeight="1" x14ac:dyDescent="0.2">
      <c r="A899" s="254"/>
      <c r="B899" s="258"/>
      <c r="C899" s="259"/>
      <c r="D899" s="44"/>
      <c r="E899" s="111"/>
      <c r="F899" s="111"/>
      <c r="G899" s="111"/>
      <c r="H899" s="111"/>
      <c r="I899" s="111"/>
      <c r="J899" s="111"/>
      <c r="K899" s="111"/>
      <c r="L899" s="111"/>
      <c r="M899" s="111"/>
      <c r="N899" s="111"/>
      <c r="O899" s="111"/>
      <c r="P899" s="111"/>
    </row>
    <row r="900" spans="1:16" s="127" customFormat="1" ht="11.25" customHeight="1" x14ac:dyDescent="0.2">
      <c r="A900" s="254"/>
      <c r="B900" s="258"/>
      <c r="C900" s="259"/>
      <c r="D900" s="44"/>
      <c r="E900" s="111"/>
      <c r="F900" s="111"/>
      <c r="G900" s="111"/>
      <c r="H900" s="111"/>
      <c r="I900" s="111"/>
      <c r="J900" s="111"/>
      <c r="K900" s="111"/>
      <c r="L900" s="111"/>
      <c r="M900" s="111"/>
      <c r="N900" s="111"/>
      <c r="O900" s="111"/>
      <c r="P900" s="111"/>
    </row>
    <row r="901" spans="1:16" s="127" customFormat="1" ht="11.25" customHeight="1" x14ac:dyDescent="0.2">
      <c r="A901" s="254"/>
      <c r="B901" s="258"/>
      <c r="C901" s="259"/>
      <c r="D901" s="44"/>
      <c r="E901" s="111"/>
      <c r="F901" s="111"/>
      <c r="G901" s="111"/>
      <c r="H901" s="111"/>
      <c r="I901" s="111"/>
      <c r="J901" s="111"/>
      <c r="K901" s="111"/>
      <c r="L901" s="111"/>
      <c r="M901" s="111"/>
      <c r="N901" s="111"/>
      <c r="O901" s="111"/>
      <c r="P901" s="111"/>
    </row>
    <row r="902" spans="1:16" s="127" customFormat="1" ht="11.25" customHeight="1" x14ac:dyDescent="0.2">
      <c r="A902" s="254"/>
      <c r="B902" s="258"/>
      <c r="C902" s="259"/>
      <c r="D902" s="44"/>
      <c r="E902" s="111"/>
      <c r="F902" s="111"/>
      <c r="G902" s="111"/>
      <c r="H902" s="111"/>
      <c r="I902" s="111"/>
      <c r="J902" s="111"/>
      <c r="K902" s="111"/>
      <c r="L902" s="111"/>
      <c r="M902" s="111"/>
      <c r="N902" s="111"/>
      <c r="O902" s="111"/>
      <c r="P902" s="111"/>
    </row>
    <row r="903" spans="1:16" s="127" customFormat="1" ht="11.25" customHeight="1" x14ac:dyDescent="0.2">
      <c r="A903" s="254"/>
      <c r="B903" s="258"/>
      <c r="C903" s="259"/>
      <c r="D903" s="44"/>
      <c r="E903" s="111"/>
      <c r="F903" s="111"/>
      <c r="G903" s="111"/>
      <c r="H903" s="111"/>
      <c r="I903" s="111"/>
      <c r="J903" s="111"/>
      <c r="K903" s="111"/>
      <c r="L903" s="111"/>
      <c r="M903" s="111"/>
      <c r="N903" s="111"/>
      <c r="O903" s="111"/>
      <c r="P903" s="111"/>
    </row>
    <row r="904" spans="1:16" s="127" customFormat="1" ht="11.25" customHeight="1" x14ac:dyDescent="0.2">
      <c r="A904" s="254"/>
      <c r="B904" s="258"/>
      <c r="C904" s="259"/>
      <c r="D904" s="44"/>
      <c r="E904" s="111"/>
      <c r="F904" s="111"/>
      <c r="G904" s="111"/>
      <c r="H904" s="111"/>
      <c r="I904" s="111"/>
      <c r="J904" s="111"/>
      <c r="K904" s="111"/>
      <c r="L904" s="111"/>
      <c r="M904" s="111"/>
      <c r="N904" s="111"/>
      <c r="O904" s="111"/>
      <c r="P904" s="111"/>
    </row>
    <row r="905" spans="1:16" s="127" customFormat="1" ht="11.25" customHeight="1" x14ac:dyDescent="0.2">
      <c r="A905" s="254"/>
      <c r="B905" s="258"/>
      <c r="C905" s="259"/>
      <c r="D905" s="44"/>
      <c r="E905" s="111"/>
      <c r="F905" s="111"/>
      <c r="G905" s="111"/>
      <c r="H905" s="111"/>
      <c r="I905" s="111"/>
      <c r="J905" s="111"/>
      <c r="K905" s="111"/>
      <c r="L905" s="111"/>
      <c r="M905" s="111"/>
      <c r="N905" s="111"/>
      <c r="O905" s="111"/>
      <c r="P905" s="111"/>
    </row>
    <row r="906" spans="1:16" s="127" customFormat="1" ht="11.25" customHeight="1" x14ac:dyDescent="0.2">
      <c r="A906" s="254"/>
      <c r="B906" s="258"/>
      <c r="C906" s="259"/>
      <c r="D906" s="44"/>
      <c r="E906" s="111"/>
      <c r="F906" s="111"/>
      <c r="G906" s="111"/>
      <c r="H906" s="111"/>
      <c r="I906" s="111"/>
      <c r="J906" s="111"/>
      <c r="K906" s="111"/>
      <c r="L906" s="111"/>
      <c r="M906" s="111"/>
      <c r="N906" s="111"/>
      <c r="O906" s="111"/>
      <c r="P906" s="111"/>
    </row>
    <row r="907" spans="1:16" s="127" customFormat="1" ht="11.25" customHeight="1" x14ac:dyDescent="0.2">
      <c r="A907" s="254"/>
      <c r="B907" s="258"/>
      <c r="C907" s="259"/>
      <c r="D907" s="44"/>
      <c r="E907" s="111"/>
      <c r="F907" s="111"/>
      <c r="G907" s="111"/>
      <c r="H907" s="111"/>
      <c r="I907" s="111"/>
      <c r="J907" s="111"/>
      <c r="K907" s="111"/>
      <c r="L907" s="111"/>
      <c r="M907" s="111"/>
      <c r="N907" s="111"/>
      <c r="O907" s="111"/>
      <c r="P907" s="111"/>
    </row>
    <row r="908" spans="1:16" s="127" customFormat="1" ht="11.25" customHeight="1" x14ac:dyDescent="0.2">
      <c r="A908" s="254"/>
      <c r="B908" s="258"/>
      <c r="C908" s="259"/>
      <c r="D908" s="44"/>
      <c r="E908" s="111"/>
      <c r="F908" s="111"/>
      <c r="G908" s="111"/>
      <c r="H908" s="111"/>
      <c r="I908" s="111"/>
      <c r="J908" s="111"/>
      <c r="K908" s="111"/>
      <c r="L908" s="111"/>
      <c r="M908" s="111"/>
      <c r="N908" s="111"/>
      <c r="O908" s="111"/>
      <c r="P908" s="111"/>
    </row>
    <row r="909" spans="1:16" s="127" customFormat="1" ht="11.25" customHeight="1" x14ac:dyDescent="0.2">
      <c r="A909" s="254"/>
      <c r="B909" s="258"/>
      <c r="C909" s="259"/>
      <c r="D909" s="44"/>
      <c r="E909" s="111"/>
      <c r="F909" s="111"/>
      <c r="G909" s="111"/>
      <c r="H909" s="111"/>
      <c r="I909" s="111"/>
      <c r="J909" s="111"/>
      <c r="K909" s="111"/>
      <c r="L909" s="111"/>
      <c r="M909" s="111"/>
      <c r="N909" s="111"/>
      <c r="O909" s="111"/>
      <c r="P909" s="111"/>
    </row>
    <row r="910" spans="1:16" s="127" customFormat="1" ht="11.25" customHeight="1" x14ac:dyDescent="0.2">
      <c r="A910" s="254"/>
      <c r="B910" s="258"/>
      <c r="C910" s="259"/>
      <c r="D910" s="44"/>
      <c r="E910" s="111"/>
      <c r="F910" s="111"/>
      <c r="G910" s="111"/>
      <c r="H910" s="111"/>
      <c r="I910" s="111"/>
      <c r="J910" s="111"/>
      <c r="K910" s="111"/>
      <c r="L910" s="111"/>
      <c r="M910" s="111"/>
      <c r="N910" s="111"/>
      <c r="O910" s="111"/>
      <c r="P910" s="111"/>
    </row>
    <row r="911" spans="1:16" s="127" customFormat="1" ht="11.25" customHeight="1" x14ac:dyDescent="0.2">
      <c r="A911" s="254"/>
      <c r="B911" s="258"/>
      <c r="C911" s="259"/>
      <c r="D911" s="44"/>
      <c r="E911" s="111"/>
      <c r="F911" s="111"/>
      <c r="G911" s="111"/>
      <c r="H911" s="111"/>
      <c r="I911" s="111"/>
      <c r="J911" s="111"/>
      <c r="K911" s="111"/>
      <c r="L911" s="111"/>
      <c r="M911" s="111"/>
      <c r="N911" s="111"/>
      <c r="O911" s="111"/>
      <c r="P911" s="111"/>
    </row>
    <row r="912" spans="1:16" s="127" customFormat="1" ht="11.25" customHeight="1" x14ac:dyDescent="0.2">
      <c r="A912" s="254"/>
      <c r="B912" s="258"/>
      <c r="C912" s="259"/>
      <c r="D912" s="44"/>
      <c r="E912" s="111"/>
      <c r="F912" s="111"/>
      <c r="G912" s="111"/>
      <c r="H912" s="111"/>
      <c r="I912" s="111"/>
      <c r="J912" s="111"/>
      <c r="K912" s="111"/>
      <c r="L912" s="111"/>
      <c r="M912" s="111"/>
      <c r="N912" s="111"/>
      <c r="O912" s="111"/>
      <c r="P912" s="111"/>
    </row>
    <row r="913" spans="1:16" s="127" customFormat="1" ht="11.25" customHeight="1" x14ac:dyDescent="0.2">
      <c r="A913" s="254"/>
      <c r="B913" s="258"/>
      <c r="C913" s="259"/>
      <c r="D913" s="44"/>
      <c r="E913" s="111"/>
      <c r="F913" s="111"/>
      <c r="G913" s="111"/>
      <c r="H913" s="111"/>
      <c r="I913" s="111"/>
      <c r="J913" s="111"/>
      <c r="K913" s="111"/>
      <c r="L913" s="111"/>
      <c r="M913" s="111"/>
      <c r="N913" s="111"/>
      <c r="O913" s="111"/>
      <c r="P913" s="111"/>
    </row>
    <row r="914" spans="1:16" s="127" customFormat="1" ht="11.25" customHeight="1" x14ac:dyDescent="0.2">
      <c r="A914" s="254"/>
      <c r="B914" s="258"/>
      <c r="C914" s="259"/>
      <c r="D914" s="44"/>
      <c r="E914" s="111"/>
      <c r="F914" s="111"/>
      <c r="G914" s="111"/>
      <c r="H914" s="111"/>
      <c r="I914" s="111"/>
      <c r="J914" s="111"/>
      <c r="K914" s="111"/>
      <c r="L914" s="111"/>
      <c r="M914" s="111"/>
      <c r="N914" s="111"/>
      <c r="O914" s="111"/>
      <c r="P914" s="111"/>
    </row>
    <row r="915" spans="1:16" s="127" customFormat="1" ht="11.25" customHeight="1" x14ac:dyDescent="0.2">
      <c r="A915" s="254"/>
      <c r="B915" s="258"/>
      <c r="C915" s="259"/>
      <c r="D915" s="44"/>
      <c r="E915" s="111"/>
      <c r="F915" s="111"/>
      <c r="G915" s="111"/>
      <c r="H915" s="111"/>
      <c r="I915" s="111"/>
      <c r="J915" s="111"/>
      <c r="K915" s="111"/>
      <c r="L915" s="111"/>
      <c r="M915" s="111"/>
      <c r="N915" s="111"/>
      <c r="O915" s="111"/>
      <c r="P915" s="111"/>
    </row>
    <row r="916" spans="1:16" s="127" customFormat="1" ht="11.25" customHeight="1" x14ac:dyDescent="0.2">
      <c r="A916" s="254"/>
      <c r="B916" s="258"/>
      <c r="C916" s="259"/>
      <c r="D916" s="44"/>
      <c r="E916" s="111"/>
      <c r="F916" s="111"/>
      <c r="G916" s="111"/>
      <c r="H916" s="111"/>
      <c r="I916" s="111"/>
      <c r="J916" s="111"/>
      <c r="K916" s="111"/>
      <c r="L916" s="111"/>
      <c r="M916" s="111"/>
      <c r="N916" s="111"/>
      <c r="O916" s="111"/>
      <c r="P916" s="111"/>
    </row>
    <row r="917" spans="1:16" s="127" customFormat="1" ht="11.25" customHeight="1" x14ac:dyDescent="0.2">
      <c r="A917" s="254"/>
      <c r="B917" s="258"/>
      <c r="C917" s="259"/>
      <c r="D917" s="44"/>
      <c r="E917" s="111"/>
      <c r="F917" s="111"/>
      <c r="G917" s="111"/>
      <c r="H917" s="111"/>
      <c r="I917" s="111"/>
      <c r="J917" s="111"/>
      <c r="K917" s="111"/>
      <c r="L917" s="111"/>
      <c r="M917" s="111"/>
      <c r="N917" s="111"/>
      <c r="O917" s="111"/>
      <c r="P917" s="111"/>
    </row>
    <row r="918" spans="1:16" s="127" customFormat="1" ht="11.25" customHeight="1" x14ac:dyDescent="0.2">
      <c r="A918" s="254"/>
      <c r="B918" s="258"/>
      <c r="C918" s="259"/>
      <c r="D918" s="44"/>
      <c r="E918" s="111"/>
      <c r="F918" s="111"/>
      <c r="G918" s="111"/>
      <c r="H918" s="111"/>
      <c r="I918" s="111"/>
      <c r="J918" s="111"/>
      <c r="K918" s="111"/>
      <c r="L918" s="111"/>
      <c r="M918" s="111"/>
      <c r="N918" s="111"/>
      <c r="O918" s="111"/>
      <c r="P918" s="111"/>
    </row>
    <row r="919" spans="1:16" s="127" customFormat="1" ht="11.25" customHeight="1" x14ac:dyDescent="0.2">
      <c r="A919" s="254"/>
      <c r="B919" s="258"/>
      <c r="C919" s="259"/>
      <c r="D919" s="44"/>
      <c r="E919" s="111"/>
      <c r="F919" s="111"/>
      <c r="G919" s="111"/>
      <c r="H919" s="111"/>
      <c r="I919" s="111"/>
      <c r="J919" s="111"/>
      <c r="K919" s="111"/>
      <c r="L919" s="111"/>
      <c r="M919" s="111"/>
      <c r="N919" s="111"/>
      <c r="O919" s="111"/>
      <c r="P919" s="111"/>
    </row>
    <row r="920" spans="1:16" s="127" customFormat="1" ht="11.25" customHeight="1" x14ac:dyDescent="0.2">
      <c r="A920" s="254"/>
      <c r="B920" s="258"/>
      <c r="C920" s="259"/>
      <c r="D920" s="44"/>
      <c r="E920" s="111"/>
      <c r="F920" s="111"/>
      <c r="G920" s="111"/>
      <c r="H920" s="111"/>
      <c r="I920" s="111"/>
      <c r="J920" s="111"/>
      <c r="K920" s="111"/>
      <c r="L920" s="111"/>
      <c r="M920" s="111"/>
      <c r="N920" s="111"/>
      <c r="O920" s="111"/>
      <c r="P920" s="111"/>
    </row>
    <row r="921" spans="1:16" s="127" customFormat="1" ht="11.25" customHeight="1" x14ac:dyDescent="0.2">
      <c r="A921" s="254"/>
      <c r="B921" s="258"/>
      <c r="C921" s="259"/>
      <c r="D921" s="44"/>
      <c r="E921" s="111"/>
      <c r="F921" s="111"/>
      <c r="G921" s="111"/>
      <c r="H921" s="111"/>
      <c r="I921" s="111"/>
      <c r="J921" s="111"/>
      <c r="K921" s="111"/>
      <c r="L921" s="111"/>
      <c r="M921" s="111"/>
      <c r="N921" s="111"/>
      <c r="O921" s="111"/>
      <c r="P921" s="111"/>
    </row>
    <row r="922" spans="1:16" s="127" customFormat="1" ht="11.25" customHeight="1" x14ac:dyDescent="0.2">
      <c r="A922" s="254"/>
      <c r="B922" s="258"/>
      <c r="C922" s="259"/>
      <c r="D922" s="44"/>
      <c r="E922" s="111"/>
      <c r="F922" s="111"/>
      <c r="G922" s="111"/>
      <c r="H922" s="111"/>
      <c r="I922" s="111"/>
      <c r="J922" s="111"/>
      <c r="K922" s="111"/>
      <c r="L922" s="111"/>
      <c r="M922" s="111"/>
      <c r="N922" s="111"/>
      <c r="O922" s="111"/>
      <c r="P922" s="111"/>
    </row>
    <row r="923" spans="1:16" s="127" customFormat="1" ht="11.25" customHeight="1" x14ac:dyDescent="0.2">
      <c r="A923" s="254"/>
      <c r="B923" s="258"/>
      <c r="C923" s="259"/>
      <c r="D923" s="44"/>
      <c r="E923" s="111"/>
      <c r="F923" s="111"/>
      <c r="G923" s="111"/>
      <c r="H923" s="111"/>
      <c r="I923" s="111"/>
      <c r="J923" s="111"/>
      <c r="K923" s="111"/>
      <c r="L923" s="111"/>
      <c r="M923" s="111"/>
      <c r="N923" s="111"/>
      <c r="O923" s="111"/>
      <c r="P923" s="111"/>
    </row>
    <row r="924" spans="1:16" s="127" customFormat="1" ht="11.25" customHeight="1" x14ac:dyDescent="0.2">
      <c r="A924" s="254"/>
      <c r="B924" s="258"/>
      <c r="C924" s="259"/>
      <c r="D924" s="44"/>
      <c r="E924" s="111"/>
      <c r="F924" s="111"/>
      <c r="G924" s="111"/>
      <c r="H924" s="111"/>
      <c r="I924" s="111"/>
      <c r="J924" s="111"/>
      <c r="K924" s="111"/>
      <c r="L924" s="111"/>
      <c r="M924" s="111"/>
      <c r="N924" s="111"/>
      <c r="O924" s="111"/>
      <c r="P924" s="111"/>
    </row>
    <row r="925" spans="1:16" s="127" customFormat="1" ht="11.25" customHeight="1" x14ac:dyDescent="0.2">
      <c r="A925" s="254"/>
      <c r="B925" s="258"/>
      <c r="C925" s="259"/>
      <c r="D925" s="44"/>
      <c r="E925" s="111"/>
      <c r="F925" s="111"/>
      <c r="G925" s="111"/>
      <c r="H925" s="111"/>
      <c r="I925" s="111"/>
      <c r="J925" s="111"/>
      <c r="K925" s="111"/>
      <c r="L925" s="111"/>
      <c r="M925" s="111"/>
      <c r="N925" s="111"/>
      <c r="O925" s="111"/>
      <c r="P925" s="111"/>
    </row>
    <row r="926" spans="1:16" s="127" customFormat="1" ht="11.25" customHeight="1" x14ac:dyDescent="0.2">
      <c r="A926" s="254"/>
      <c r="B926" s="258"/>
      <c r="C926" s="259"/>
      <c r="D926" s="44"/>
      <c r="E926" s="111"/>
      <c r="F926" s="111"/>
      <c r="G926" s="111"/>
      <c r="H926" s="111"/>
      <c r="I926" s="111"/>
      <c r="J926" s="111"/>
      <c r="K926" s="111"/>
      <c r="L926" s="111"/>
      <c r="M926" s="111"/>
      <c r="N926" s="111"/>
      <c r="O926" s="111"/>
      <c r="P926" s="111"/>
    </row>
    <row r="927" spans="1:16" s="127" customFormat="1" ht="11.25" customHeight="1" x14ac:dyDescent="0.2">
      <c r="A927" s="254"/>
      <c r="B927" s="258"/>
      <c r="C927" s="259"/>
      <c r="D927" s="44"/>
      <c r="E927" s="111"/>
      <c r="F927" s="111"/>
      <c r="G927" s="111"/>
      <c r="H927" s="111"/>
      <c r="I927" s="111"/>
      <c r="J927" s="111"/>
      <c r="K927" s="111"/>
      <c r="L927" s="111"/>
      <c r="M927" s="111"/>
      <c r="N927" s="111"/>
      <c r="O927" s="111"/>
      <c r="P927" s="111"/>
    </row>
    <row r="928" spans="1:16" s="127" customFormat="1" ht="11.25" customHeight="1" x14ac:dyDescent="0.2">
      <c r="A928" s="254"/>
      <c r="B928" s="258"/>
      <c r="C928" s="259"/>
      <c r="D928" s="44"/>
      <c r="E928" s="111"/>
      <c r="F928" s="111"/>
      <c r="G928" s="111"/>
      <c r="H928" s="111"/>
      <c r="I928" s="111"/>
      <c r="J928" s="111"/>
      <c r="K928" s="111"/>
      <c r="L928" s="111"/>
      <c r="M928" s="111"/>
      <c r="N928" s="111"/>
      <c r="O928" s="111"/>
      <c r="P928" s="111"/>
    </row>
    <row r="929" spans="1:16" s="127" customFormat="1" ht="11.25" customHeight="1" x14ac:dyDescent="0.2">
      <c r="A929" s="254"/>
      <c r="B929" s="258"/>
      <c r="C929" s="259"/>
      <c r="D929" s="44"/>
      <c r="E929" s="111"/>
      <c r="F929" s="111"/>
      <c r="G929" s="111"/>
      <c r="H929" s="111"/>
      <c r="I929" s="111"/>
      <c r="J929" s="111"/>
      <c r="K929" s="111"/>
      <c r="L929" s="111"/>
      <c r="M929" s="111"/>
      <c r="N929" s="111"/>
      <c r="O929" s="111"/>
      <c r="P929" s="111"/>
    </row>
    <row r="930" spans="1:16" s="127" customFormat="1" ht="11.25" customHeight="1" x14ac:dyDescent="0.2">
      <c r="A930" s="254"/>
      <c r="B930" s="258"/>
      <c r="C930" s="259"/>
      <c r="D930" s="44"/>
      <c r="E930" s="111"/>
      <c r="F930" s="111"/>
      <c r="G930" s="111"/>
      <c r="H930" s="111"/>
      <c r="I930" s="111"/>
      <c r="J930" s="111"/>
      <c r="K930" s="111"/>
      <c r="L930" s="111"/>
      <c r="M930" s="111"/>
      <c r="N930" s="111"/>
      <c r="O930" s="111"/>
      <c r="P930" s="111"/>
    </row>
    <row r="931" spans="1:16" s="127" customFormat="1" ht="11.25" customHeight="1" x14ac:dyDescent="0.2">
      <c r="A931" s="254"/>
      <c r="B931" s="258"/>
      <c r="C931" s="259"/>
      <c r="D931" s="44"/>
      <c r="E931" s="111"/>
      <c r="F931" s="111"/>
      <c r="G931" s="111"/>
      <c r="H931" s="111"/>
      <c r="I931" s="111"/>
      <c r="J931" s="111"/>
      <c r="K931" s="111"/>
      <c r="L931" s="111"/>
      <c r="M931" s="111"/>
      <c r="N931" s="111"/>
      <c r="O931" s="111"/>
      <c r="P931" s="111"/>
    </row>
    <row r="932" spans="1:16" s="127" customFormat="1" ht="11.25" customHeight="1" x14ac:dyDescent="0.2">
      <c r="A932" s="254"/>
      <c r="B932" s="258"/>
      <c r="C932" s="259"/>
      <c r="D932" s="44"/>
      <c r="E932" s="111"/>
      <c r="F932" s="111"/>
      <c r="G932" s="111"/>
      <c r="H932" s="111"/>
      <c r="I932" s="111"/>
      <c r="J932" s="111"/>
      <c r="K932" s="111"/>
      <c r="L932" s="111"/>
      <c r="M932" s="111"/>
      <c r="N932" s="111"/>
      <c r="O932" s="111"/>
      <c r="P932" s="111"/>
    </row>
    <row r="933" spans="1:16" s="127" customFormat="1" ht="11.25" customHeight="1" x14ac:dyDescent="0.2">
      <c r="A933" s="254"/>
      <c r="B933" s="258"/>
      <c r="C933" s="259"/>
      <c r="D933" s="44"/>
      <c r="E933" s="111"/>
      <c r="F933" s="111"/>
      <c r="G933" s="111"/>
      <c r="H933" s="111"/>
      <c r="I933" s="111"/>
      <c r="J933" s="111"/>
      <c r="K933" s="111"/>
      <c r="L933" s="111"/>
      <c r="M933" s="111"/>
      <c r="N933" s="111"/>
      <c r="O933" s="111"/>
      <c r="P933" s="111"/>
    </row>
    <row r="934" spans="1:16" s="127" customFormat="1" ht="11.25" customHeight="1" x14ac:dyDescent="0.2">
      <c r="A934" s="254"/>
      <c r="B934" s="258"/>
      <c r="C934" s="259"/>
      <c r="D934" s="44"/>
      <c r="E934" s="111"/>
      <c r="F934" s="111"/>
      <c r="G934" s="111"/>
      <c r="H934" s="111"/>
      <c r="I934" s="111"/>
      <c r="J934" s="111"/>
      <c r="K934" s="111"/>
      <c r="L934" s="111"/>
      <c r="M934" s="111"/>
      <c r="N934" s="111"/>
      <c r="O934" s="111"/>
      <c r="P934" s="111"/>
    </row>
    <row r="935" spans="1:16" s="127" customFormat="1" ht="11.25" customHeight="1" x14ac:dyDescent="0.2">
      <c r="A935" s="254"/>
      <c r="B935" s="258"/>
      <c r="C935" s="259"/>
      <c r="D935" s="44"/>
      <c r="E935" s="111"/>
      <c r="F935" s="111"/>
      <c r="G935" s="111"/>
      <c r="H935" s="111"/>
      <c r="I935" s="111"/>
      <c r="J935" s="111"/>
      <c r="K935" s="111"/>
      <c r="L935" s="111"/>
      <c r="M935" s="111"/>
      <c r="N935" s="111"/>
      <c r="O935" s="111"/>
      <c r="P935" s="111"/>
    </row>
    <row r="936" spans="1:16" s="127" customFormat="1" ht="11.25" customHeight="1" x14ac:dyDescent="0.2">
      <c r="A936" s="254"/>
      <c r="B936" s="258"/>
      <c r="C936" s="259"/>
      <c r="D936" s="44"/>
      <c r="E936" s="111"/>
      <c r="F936" s="111"/>
      <c r="G936" s="111"/>
      <c r="H936" s="111"/>
      <c r="I936" s="111"/>
      <c r="J936" s="111"/>
      <c r="K936" s="111"/>
      <c r="L936" s="111"/>
      <c r="M936" s="111"/>
      <c r="N936" s="111"/>
      <c r="O936" s="111"/>
      <c r="P936" s="111"/>
    </row>
    <row r="937" spans="1:16" s="127" customFormat="1" ht="11.25" customHeight="1" x14ac:dyDescent="0.2">
      <c r="A937" s="254"/>
      <c r="B937" s="258"/>
      <c r="C937" s="259"/>
      <c r="D937" s="44"/>
      <c r="E937" s="111"/>
      <c r="F937" s="111"/>
      <c r="G937" s="111"/>
      <c r="H937" s="111"/>
      <c r="I937" s="111"/>
      <c r="J937" s="111"/>
      <c r="K937" s="111"/>
      <c r="L937" s="111"/>
      <c r="M937" s="111"/>
      <c r="N937" s="111"/>
      <c r="O937" s="111"/>
      <c r="P937" s="111"/>
    </row>
    <row r="938" spans="1:16" s="127" customFormat="1" ht="11.25" customHeight="1" x14ac:dyDescent="0.2">
      <c r="A938" s="254"/>
      <c r="B938" s="258"/>
      <c r="C938" s="259"/>
      <c r="D938" s="44"/>
      <c r="E938" s="111"/>
      <c r="F938" s="111"/>
      <c r="G938" s="111"/>
      <c r="H938" s="111"/>
      <c r="I938" s="111"/>
      <c r="J938" s="111"/>
      <c r="K938" s="111"/>
      <c r="L938" s="111"/>
      <c r="M938" s="111"/>
      <c r="N938" s="111"/>
      <c r="O938" s="111"/>
      <c r="P938" s="111"/>
    </row>
    <row r="939" spans="1:16" s="127" customFormat="1" ht="11.25" customHeight="1" x14ac:dyDescent="0.2">
      <c r="A939" s="254"/>
      <c r="B939" s="258"/>
      <c r="C939" s="259"/>
      <c r="D939" s="44"/>
      <c r="E939" s="111"/>
      <c r="F939" s="111"/>
      <c r="G939" s="111"/>
      <c r="H939" s="111"/>
      <c r="I939" s="111"/>
      <c r="J939" s="111"/>
      <c r="K939" s="111"/>
      <c r="L939" s="111"/>
      <c r="M939" s="111"/>
      <c r="N939" s="111"/>
      <c r="O939" s="111"/>
      <c r="P939" s="111"/>
    </row>
    <row r="940" spans="1:16" s="127" customFormat="1" ht="11.25" customHeight="1" x14ac:dyDescent="0.2">
      <c r="A940" s="254"/>
      <c r="B940" s="258"/>
      <c r="C940" s="259"/>
      <c r="D940" s="44"/>
      <c r="E940" s="111"/>
      <c r="F940" s="111"/>
      <c r="G940" s="111"/>
      <c r="H940" s="111"/>
      <c r="I940" s="111"/>
      <c r="J940" s="111"/>
      <c r="K940" s="111"/>
      <c r="L940" s="111"/>
      <c r="M940" s="111"/>
      <c r="N940" s="111"/>
      <c r="O940" s="111"/>
      <c r="P940" s="111"/>
    </row>
    <row r="941" spans="1:16" s="127" customFormat="1" ht="11.25" customHeight="1" x14ac:dyDescent="0.2">
      <c r="A941" s="254"/>
      <c r="B941" s="258"/>
      <c r="C941" s="259"/>
      <c r="D941" s="44"/>
      <c r="E941" s="111"/>
      <c r="F941" s="111"/>
      <c r="G941" s="111"/>
      <c r="H941" s="111"/>
      <c r="I941" s="111"/>
      <c r="J941" s="111"/>
      <c r="K941" s="111"/>
      <c r="L941" s="111"/>
      <c r="M941" s="111"/>
      <c r="N941" s="111"/>
      <c r="O941" s="111"/>
      <c r="P941" s="111"/>
    </row>
    <row r="942" spans="1:16" s="127" customFormat="1" ht="11.25" customHeight="1" x14ac:dyDescent="0.2">
      <c r="A942" s="254"/>
      <c r="B942" s="258"/>
      <c r="C942" s="259"/>
      <c r="D942" s="44"/>
      <c r="E942" s="111"/>
      <c r="F942" s="111"/>
      <c r="G942" s="111"/>
      <c r="H942" s="111"/>
      <c r="I942" s="111"/>
      <c r="J942" s="111"/>
      <c r="K942" s="111"/>
      <c r="L942" s="111"/>
      <c r="M942" s="111"/>
      <c r="N942" s="111"/>
      <c r="O942" s="111"/>
      <c r="P942" s="111"/>
    </row>
    <row r="943" spans="1:16" s="127" customFormat="1" ht="11.25" customHeight="1" x14ac:dyDescent="0.2">
      <c r="A943" s="254"/>
      <c r="B943" s="258"/>
      <c r="C943" s="259"/>
      <c r="D943" s="44"/>
      <c r="E943" s="111"/>
      <c r="F943" s="111"/>
      <c r="G943" s="111"/>
      <c r="H943" s="111"/>
      <c r="I943" s="111"/>
      <c r="J943" s="111"/>
      <c r="K943" s="111"/>
      <c r="L943" s="111"/>
      <c r="M943" s="111"/>
      <c r="N943" s="111"/>
      <c r="O943" s="111"/>
      <c r="P943" s="111"/>
    </row>
    <row r="944" spans="1:16" s="127" customFormat="1" ht="11.25" customHeight="1" x14ac:dyDescent="0.2">
      <c r="A944" s="254"/>
      <c r="B944" s="258"/>
      <c r="C944" s="259"/>
      <c r="D944" s="44"/>
      <c r="E944" s="111"/>
      <c r="F944" s="111"/>
      <c r="G944" s="111"/>
      <c r="H944" s="111"/>
      <c r="I944" s="111"/>
      <c r="J944" s="111"/>
      <c r="K944" s="111"/>
      <c r="L944" s="111"/>
      <c r="M944" s="111"/>
      <c r="N944" s="111"/>
      <c r="O944" s="111"/>
      <c r="P944" s="111"/>
    </row>
    <row r="945" spans="1:16" s="127" customFormat="1" ht="11.25" customHeight="1" x14ac:dyDescent="0.2">
      <c r="A945" s="254"/>
      <c r="B945" s="258"/>
      <c r="C945" s="259"/>
      <c r="D945" s="44"/>
      <c r="E945" s="111"/>
      <c r="F945" s="111"/>
      <c r="G945" s="111"/>
      <c r="H945" s="111"/>
      <c r="I945" s="111"/>
      <c r="J945" s="111"/>
      <c r="K945" s="111"/>
      <c r="L945" s="111"/>
      <c r="M945" s="111"/>
      <c r="N945" s="111"/>
      <c r="O945" s="111"/>
      <c r="P945" s="111"/>
    </row>
    <row r="946" spans="1:16" s="127" customFormat="1" ht="11.25" customHeight="1" x14ac:dyDescent="0.2">
      <c r="A946" s="254"/>
      <c r="B946" s="258"/>
      <c r="C946" s="259"/>
      <c r="D946" s="44"/>
      <c r="E946" s="111"/>
      <c r="F946" s="111"/>
      <c r="G946" s="111"/>
      <c r="H946" s="111"/>
      <c r="I946" s="111"/>
      <c r="J946" s="111"/>
      <c r="K946" s="111"/>
      <c r="L946" s="111"/>
      <c r="M946" s="111"/>
      <c r="N946" s="111"/>
      <c r="O946" s="111"/>
      <c r="P946" s="111"/>
    </row>
    <row r="947" spans="1:16" s="127" customFormat="1" ht="11.25" customHeight="1" x14ac:dyDescent="0.2">
      <c r="A947" s="254"/>
      <c r="B947" s="258"/>
      <c r="C947" s="259"/>
      <c r="D947" s="44"/>
      <c r="E947" s="111"/>
      <c r="F947" s="111"/>
      <c r="G947" s="111"/>
      <c r="H947" s="111"/>
      <c r="I947" s="111"/>
      <c r="J947" s="111"/>
      <c r="K947" s="111"/>
      <c r="L947" s="111"/>
      <c r="M947" s="111"/>
      <c r="N947" s="111"/>
      <c r="O947" s="111"/>
      <c r="P947" s="111"/>
    </row>
    <row r="948" spans="1:16" s="127" customFormat="1" ht="11.25" customHeight="1" x14ac:dyDescent="0.2">
      <c r="A948" s="254"/>
      <c r="B948" s="258"/>
      <c r="C948" s="259"/>
      <c r="D948" s="44"/>
      <c r="E948" s="111"/>
      <c r="F948" s="111"/>
      <c r="G948" s="111"/>
      <c r="H948" s="111"/>
      <c r="I948" s="111"/>
      <c r="J948" s="111"/>
      <c r="K948" s="111"/>
      <c r="L948" s="111"/>
      <c r="M948" s="111"/>
      <c r="N948" s="111"/>
      <c r="O948" s="111"/>
      <c r="P948" s="111"/>
    </row>
    <row r="949" spans="1:16" s="127" customFormat="1" ht="11.25" customHeight="1" x14ac:dyDescent="0.2">
      <c r="A949" s="254"/>
      <c r="B949" s="258"/>
      <c r="C949" s="259"/>
      <c r="D949" s="44"/>
      <c r="E949" s="111"/>
      <c r="F949" s="111"/>
      <c r="G949" s="111"/>
      <c r="H949" s="111"/>
      <c r="I949" s="111"/>
      <c r="J949" s="111"/>
      <c r="K949" s="111"/>
      <c r="L949" s="111"/>
      <c r="M949" s="111"/>
      <c r="N949" s="111"/>
      <c r="O949" s="111"/>
      <c r="P949" s="111"/>
    </row>
    <row r="950" spans="1:16" s="127" customFormat="1" ht="11.25" customHeight="1" x14ac:dyDescent="0.2">
      <c r="A950" s="254"/>
      <c r="B950" s="258"/>
      <c r="C950" s="259"/>
      <c r="D950" s="44"/>
      <c r="E950" s="111"/>
      <c r="F950" s="111"/>
      <c r="G950" s="111"/>
      <c r="H950" s="111"/>
      <c r="I950" s="111"/>
      <c r="J950" s="111"/>
      <c r="K950" s="111"/>
      <c r="L950" s="111"/>
      <c r="M950" s="111"/>
      <c r="N950" s="111"/>
      <c r="O950" s="111"/>
      <c r="P950" s="111"/>
    </row>
    <row r="951" spans="1:16" s="127" customFormat="1" ht="11.25" customHeight="1" x14ac:dyDescent="0.2">
      <c r="A951" s="254"/>
      <c r="B951" s="258"/>
      <c r="C951" s="259"/>
      <c r="D951" s="44"/>
      <c r="E951" s="111"/>
      <c r="F951" s="111"/>
      <c r="G951" s="111"/>
      <c r="H951" s="111"/>
      <c r="I951" s="111"/>
      <c r="J951" s="111"/>
      <c r="K951" s="111"/>
      <c r="L951" s="111"/>
      <c r="M951" s="111"/>
      <c r="N951" s="111"/>
      <c r="O951" s="111"/>
      <c r="P951" s="111"/>
    </row>
    <row r="952" spans="1:16" s="127" customFormat="1" ht="11.25" customHeight="1" x14ac:dyDescent="0.2">
      <c r="A952" s="254"/>
      <c r="B952" s="258"/>
      <c r="C952" s="259"/>
      <c r="D952" s="44"/>
      <c r="E952" s="111"/>
      <c r="F952" s="111"/>
      <c r="G952" s="111"/>
      <c r="H952" s="111"/>
      <c r="I952" s="111"/>
      <c r="J952" s="111"/>
      <c r="K952" s="111"/>
      <c r="L952" s="111"/>
      <c r="M952" s="111"/>
      <c r="N952" s="111"/>
      <c r="O952" s="111"/>
      <c r="P952" s="111"/>
    </row>
    <row r="953" spans="1:16" s="127" customFormat="1" ht="11.25" customHeight="1" x14ac:dyDescent="0.2">
      <c r="A953" s="254"/>
      <c r="B953" s="258"/>
      <c r="C953" s="259"/>
      <c r="D953" s="44"/>
      <c r="E953" s="111"/>
      <c r="F953" s="111"/>
      <c r="G953" s="111"/>
      <c r="H953" s="111"/>
      <c r="I953" s="111"/>
      <c r="J953" s="111"/>
      <c r="K953" s="111"/>
      <c r="L953" s="111"/>
      <c r="M953" s="111"/>
      <c r="N953" s="111"/>
      <c r="O953" s="111"/>
      <c r="P953" s="111"/>
    </row>
    <row r="954" spans="1:16" s="127" customFormat="1" ht="11.25" customHeight="1" x14ac:dyDescent="0.2">
      <c r="A954" s="254"/>
      <c r="B954" s="258"/>
      <c r="C954" s="259"/>
      <c r="D954" s="44"/>
      <c r="E954" s="111"/>
      <c r="F954" s="111"/>
      <c r="G954" s="111"/>
      <c r="H954" s="111"/>
      <c r="I954" s="111"/>
      <c r="J954" s="111"/>
      <c r="K954" s="111"/>
      <c r="L954" s="111"/>
      <c r="M954" s="111"/>
      <c r="N954" s="111"/>
      <c r="O954" s="111"/>
      <c r="P954" s="111"/>
    </row>
    <row r="955" spans="1:16" s="127" customFormat="1" ht="11.25" customHeight="1" x14ac:dyDescent="0.2">
      <c r="A955" s="254"/>
      <c r="B955" s="258"/>
      <c r="C955" s="259"/>
      <c r="D955" s="44"/>
      <c r="E955" s="111"/>
      <c r="F955" s="111"/>
      <c r="G955" s="111"/>
      <c r="H955" s="111"/>
      <c r="I955" s="111"/>
      <c r="J955" s="111"/>
      <c r="K955" s="111"/>
      <c r="L955" s="111"/>
      <c r="M955" s="111"/>
      <c r="N955" s="111"/>
      <c r="O955" s="111"/>
      <c r="P955" s="111"/>
    </row>
    <row r="956" spans="1:16" s="127" customFormat="1" ht="11.25" customHeight="1" x14ac:dyDescent="0.2">
      <c r="A956" s="254"/>
      <c r="B956" s="258"/>
      <c r="C956" s="259"/>
      <c r="D956" s="44"/>
      <c r="E956" s="111"/>
      <c r="F956" s="111"/>
      <c r="G956" s="111"/>
      <c r="H956" s="111"/>
      <c r="I956" s="111"/>
      <c r="J956" s="111"/>
      <c r="K956" s="111"/>
      <c r="L956" s="111"/>
      <c r="M956" s="111"/>
      <c r="N956" s="111"/>
      <c r="O956" s="111"/>
      <c r="P956" s="111"/>
    </row>
    <row r="957" spans="1:16" s="127" customFormat="1" ht="11.25" customHeight="1" x14ac:dyDescent="0.2">
      <c r="A957" s="254"/>
      <c r="B957" s="258"/>
      <c r="C957" s="259"/>
      <c r="D957" s="44"/>
      <c r="E957" s="111"/>
      <c r="F957" s="111"/>
      <c r="G957" s="111"/>
      <c r="H957" s="111"/>
      <c r="I957" s="111"/>
      <c r="J957" s="111"/>
      <c r="K957" s="111"/>
      <c r="L957" s="111"/>
      <c r="M957" s="111"/>
      <c r="N957" s="111"/>
      <c r="O957" s="111"/>
      <c r="P957" s="111"/>
    </row>
    <row r="958" spans="1:16" s="127" customFormat="1" ht="11.25" customHeight="1" x14ac:dyDescent="0.2">
      <c r="A958" s="254"/>
      <c r="B958" s="258"/>
      <c r="C958" s="259"/>
      <c r="D958" s="44"/>
      <c r="E958" s="111"/>
      <c r="F958" s="111"/>
      <c r="G958" s="111"/>
      <c r="H958" s="111"/>
      <c r="I958" s="111"/>
      <c r="J958" s="111"/>
      <c r="K958" s="111"/>
      <c r="L958" s="111"/>
      <c r="M958" s="111"/>
      <c r="N958" s="111"/>
      <c r="O958" s="111"/>
      <c r="P958" s="111"/>
    </row>
    <row r="959" spans="1:16" s="127" customFormat="1" ht="11.25" customHeight="1" x14ac:dyDescent="0.2">
      <c r="A959" s="254"/>
      <c r="B959" s="258"/>
      <c r="C959" s="259"/>
      <c r="D959" s="44"/>
      <c r="E959" s="111"/>
      <c r="F959" s="111"/>
      <c r="G959" s="111"/>
      <c r="H959" s="111"/>
      <c r="I959" s="111"/>
      <c r="J959" s="111"/>
      <c r="K959" s="111"/>
      <c r="L959" s="111"/>
      <c r="M959" s="111"/>
      <c r="N959" s="111"/>
      <c r="O959" s="111"/>
      <c r="P959" s="111"/>
    </row>
    <row r="960" spans="1:16" s="127" customFormat="1" ht="11.25" customHeight="1" x14ac:dyDescent="0.2">
      <c r="A960" s="254"/>
      <c r="B960" s="258"/>
      <c r="C960" s="259"/>
      <c r="D960" s="44"/>
      <c r="E960" s="111"/>
      <c r="F960" s="111"/>
      <c r="G960" s="111"/>
      <c r="H960" s="111"/>
      <c r="I960" s="111"/>
      <c r="J960" s="111"/>
      <c r="K960" s="111"/>
      <c r="L960" s="111"/>
      <c r="M960" s="111"/>
      <c r="N960" s="111"/>
      <c r="O960" s="111"/>
      <c r="P960" s="111"/>
    </row>
    <row r="961" spans="1:16" s="127" customFormat="1" ht="11.25" customHeight="1" x14ac:dyDescent="0.2">
      <c r="A961" s="254"/>
      <c r="B961" s="258"/>
      <c r="C961" s="259"/>
      <c r="D961" s="44"/>
      <c r="E961" s="111"/>
      <c r="F961" s="111"/>
      <c r="G961" s="111"/>
      <c r="H961" s="111"/>
      <c r="I961" s="111"/>
      <c r="J961" s="111"/>
      <c r="K961" s="111"/>
      <c r="L961" s="111"/>
      <c r="M961" s="111"/>
      <c r="N961" s="111"/>
      <c r="O961" s="111"/>
      <c r="P961" s="111"/>
    </row>
    <row r="962" spans="1:16" s="127" customFormat="1" ht="11.25" customHeight="1" x14ac:dyDescent="0.2">
      <c r="A962" s="254"/>
      <c r="B962" s="258"/>
      <c r="C962" s="259"/>
      <c r="D962" s="44"/>
      <c r="E962" s="111"/>
      <c r="F962" s="111"/>
      <c r="G962" s="111"/>
      <c r="H962" s="111"/>
      <c r="I962" s="111"/>
      <c r="J962" s="111"/>
      <c r="K962" s="111"/>
      <c r="L962" s="111"/>
      <c r="M962" s="111"/>
      <c r="N962" s="111"/>
      <c r="O962" s="111"/>
      <c r="P962" s="111"/>
    </row>
    <row r="963" spans="1:16" s="127" customFormat="1" ht="11.25" customHeight="1" x14ac:dyDescent="0.2">
      <c r="A963" s="254"/>
      <c r="B963" s="258"/>
      <c r="C963" s="259"/>
      <c r="D963" s="44"/>
      <c r="E963" s="111"/>
      <c r="F963" s="111"/>
      <c r="G963" s="111"/>
      <c r="H963" s="111"/>
      <c r="I963" s="111"/>
      <c r="J963" s="111"/>
      <c r="K963" s="111"/>
      <c r="L963" s="111"/>
      <c r="M963" s="111"/>
      <c r="N963" s="111"/>
      <c r="O963" s="111"/>
      <c r="P963" s="111"/>
    </row>
    <row r="964" spans="1:16" s="127" customFormat="1" ht="11.25" customHeight="1" x14ac:dyDescent="0.2">
      <c r="A964" s="254"/>
      <c r="B964" s="258"/>
      <c r="C964" s="259"/>
      <c r="D964" s="44"/>
      <c r="E964" s="111"/>
      <c r="F964" s="111"/>
      <c r="G964" s="111"/>
      <c r="H964" s="111"/>
      <c r="I964" s="111"/>
      <c r="J964" s="111"/>
      <c r="K964" s="111"/>
      <c r="L964" s="111"/>
      <c r="M964" s="111"/>
      <c r="N964" s="111"/>
      <c r="O964" s="111"/>
      <c r="P964" s="111"/>
    </row>
    <row r="965" spans="1:16" s="127" customFormat="1" ht="11.25" customHeight="1" x14ac:dyDescent="0.2">
      <c r="A965" s="254"/>
      <c r="B965" s="258"/>
      <c r="C965" s="259"/>
      <c r="D965" s="44"/>
      <c r="E965" s="111"/>
      <c r="F965" s="111"/>
      <c r="G965" s="111"/>
      <c r="H965" s="111"/>
      <c r="I965" s="111"/>
      <c r="J965" s="111"/>
      <c r="K965" s="111"/>
      <c r="L965" s="111"/>
      <c r="M965" s="111"/>
      <c r="N965" s="111"/>
      <c r="O965" s="111"/>
      <c r="P965" s="111"/>
    </row>
    <row r="966" spans="1:16" s="127" customFormat="1" ht="11.25" customHeight="1" x14ac:dyDescent="0.2">
      <c r="A966" s="254"/>
      <c r="B966" s="258"/>
      <c r="C966" s="259"/>
      <c r="D966" s="44"/>
      <c r="E966" s="111"/>
      <c r="F966" s="111"/>
      <c r="G966" s="111"/>
      <c r="H966" s="111"/>
      <c r="I966" s="111"/>
      <c r="J966" s="111"/>
      <c r="K966" s="111"/>
      <c r="L966" s="111"/>
      <c r="M966" s="111"/>
      <c r="N966" s="111"/>
      <c r="O966" s="111"/>
      <c r="P966" s="111"/>
    </row>
    <row r="967" spans="1:16" s="127" customFormat="1" ht="11.25" customHeight="1" x14ac:dyDescent="0.2">
      <c r="A967" s="254"/>
      <c r="B967" s="258"/>
      <c r="C967" s="259"/>
      <c r="D967" s="44"/>
      <c r="E967" s="111"/>
      <c r="F967" s="111"/>
      <c r="G967" s="111"/>
      <c r="H967" s="111"/>
      <c r="I967" s="111"/>
      <c r="J967" s="111"/>
      <c r="K967" s="111"/>
      <c r="L967" s="111"/>
      <c r="M967" s="111"/>
      <c r="N967" s="111"/>
      <c r="O967" s="111"/>
      <c r="P967" s="111"/>
    </row>
    <row r="968" spans="1:16" s="127" customFormat="1" ht="11.25" customHeight="1" x14ac:dyDescent="0.2">
      <c r="A968" s="254"/>
      <c r="B968" s="258"/>
      <c r="C968" s="259"/>
      <c r="D968" s="44"/>
      <c r="E968" s="111"/>
      <c r="F968" s="111"/>
      <c r="G968" s="111"/>
      <c r="H968" s="111"/>
      <c r="I968" s="111"/>
      <c r="J968" s="111"/>
      <c r="K968" s="111"/>
      <c r="L968" s="111"/>
      <c r="M968" s="111"/>
      <c r="N968" s="111"/>
      <c r="O968" s="111"/>
      <c r="P968" s="111"/>
    </row>
    <row r="969" spans="1:16" s="127" customFormat="1" ht="11.25" customHeight="1" x14ac:dyDescent="0.2">
      <c r="A969" s="254"/>
      <c r="B969" s="258"/>
      <c r="C969" s="259"/>
      <c r="D969" s="44"/>
      <c r="E969" s="111"/>
      <c r="F969" s="111"/>
      <c r="G969" s="111"/>
      <c r="H969" s="111"/>
      <c r="I969" s="111"/>
      <c r="J969" s="111"/>
      <c r="K969" s="111"/>
      <c r="L969" s="111"/>
      <c r="M969" s="111"/>
      <c r="N969" s="111"/>
      <c r="O969" s="111"/>
      <c r="P969" s="111"/>
    </row>
    <row r="970" spans="1:16" s="127" customFormat="1" ht="11.25" customHeight="1" x14ac:dyDescent="0.2">
      <c r="A970" s="254"/>
      <c r="B970" s="258"/>
      <c r="C970" s="259"/>
      <c r="D970" s="44"/>
      <c r="E970" s="111"/>
      <c r="F970" s="111"/>
      <c r="G970" s="111"/>
      <c r="H970" s="111"/>
      <c r="I970" s="111"/>
      <c r="J970" s="111"/>
      <c r="K970" s="111"/>
      <c r="L970" s="111"/>
      <c r="M970" s="111"/>
      <c r="N970" s="111"/>
      <c r="O970" s="111"/>
      <c r="P970" s="111"/>
    </row>
    <row r="971" spans="1:16" s="127" customFormat="1" ht="11.25" customHeight="1" x14ac:dyDescent="0.2">
      <c r="A971" s="254"/>
      <c r="B971" s="258"/>
      <c r="C971" s="259"/>
      <c r="D971" s="44"/>
      <c r="E971" s="111"/>
      <c r="F971" s="111"/>
      <c r="G971" s="111"/>
      <c r="H971" s="111"/>
      <c r="I971" s="111"/>
      <c r="J971" s="111"/>
      <c r="K971" s="111"/>
      <c r="L971" s="111"/>
      <c r="M971" s="111"/>
      <c r="N971" s="111"/>
      <c r="O971" s="111"/>
      <c r="P971" s="111"/>
    </row>
    <row r="972" spans="1:16" s="127" customFormat="1" ht="11.25" customHeight="1" x14ac:dyDescent="0.2">
      <c r="A972" s="254"/>
      <c r="B972" s="258"/>
      <c r="C972" s="259"/>
      <c r="D972" s="44"/>
      <c r="E972" s="111"/>
      <c r="F972" s="111"/>
      <c r="G972" s="111"/>
      <c r="H972" s="111"/>
      <c r="I972" s="111"/>
      <c r="J972" s="111"/>
      <c r="K972" s="111"/>
      <c r="L972" s="111"/>
      <c r="M972" s="111"/>
      <c r="N972" s="111"/>
      <c r="O972" s="111"/>
      <c r="P972" s="111"/>
    </row>
    <row r="973" spans="1:16" s="127" customFormat="1" ht="11.25" customHeight="1" x14ac:dyDescent="0.2">
      <c r="A973" s="254"/>
      <c r="B973" s="258"/>
      <c r="C973" s="259"/>
      <c r="D973" s="44"/>
      <c r="E973" s="111"/>
      <c r="F973" s="111"/>
      <c r="G973" s="111"/>
      <c r="H973" s="111"/>
      <c r="I973" s="111"/>
      <c r="J973" s="111"/>
      <c r="K973" s="111"/>
      <c r="L973" s="111"/>
      <c r="M973" s="111"/>
      <c r="N973" s="111"/>
      <c r="O973" s="111"/>
      <c r="P973" s="111"/>
    </row>
    <row r="974" spans="1:16" s="127" customFormat="1" ht="11.25" customHeight="1" x14ac:dyDescent="0.2">
      <c r="A974" s="254"/>
      <c r="B974" s="258"/>
      <c r="C974" s="259"/>
      <c r="D974" s="44"/>
      <c r="E974" s="111"/>
      <c r="F974" s="111"/>
      <c r="G974" s="111"/>
      <c r="H974" s="111"/>
      <c r="I974" s="111"/>
      <c r="J974" s="111"/>
      <c r="K974" s="111"/>
      <c r="L974" s="111"/>
      <c r="M974" s="111"/>
      <c r="N974" s="111"/>
      <c r="O974" s="111"/>
      <c r="P974" s="111"/>
    </row>
    <row r="975" spans="1:16" s="127" customFormat="1" ht="11.25" customHeight="1" x14ac:dyDescent="0.2">
      <c r="A975" s="254"/>
      <c r="B975" s="258"/>
      <c r="C975" s="259"/>
      <c r="D975" s="44"/>
      <c r="E975" s="111"/>
      <c r="F975" s="111"/>
      <c r="G975" s="111"/>
      <c r="H975" s="111"/>
      <c r="I975" s="111"/>
      <c r="J975" s="111"/>
      <c r="K975" s="111"/>
      <c r="L975" s="111"/>
      <c r="M975" s="111"/>
      <c r="N975" s="111"/>
      <c r="O975" s="111"/>
      <c r="P975" s="111"/>
    </row>
    <row r="976" spans="1:16" s="127" customFormat="1" ht="11.25" customHeight="1" x14ac:dyDescent="0.2">
      <c r="A976" s="254"/>
      <c r="B976" s="258"/>
      <c r="C976" s="259"/>
      <c r="D976" s="44"/>
      <c r="E976" s="111"/>
      <c r="F976" s="111"/>
      <c r="G976" s="111"/>
      <c r="H976" s="111"/>
      <c r="I976" s="111"/>
      <c r="J976" s="111"/>
      <c r="K976" s="111"/>
      <c r="L976" s="111"/>
      <c r="M976" s="111"/>
      <c r="N976" s="111"/>
      <c r="O976" s="111"/>
      <c r="P976" s="111"/>
    </row>
    <row r="977" spans="1:16" s="127" customFormat="1" ht="11.25" customHeight="1" x14ac:dyDescent="0.2">
      <c r="A977" s="254"/>
      <c r="B977" s="258"/>
      <c r="C977" s="259"/>
      <c r="D977" s="44"/>
      <c r="E977" s="111"/>
      <c r="F977" s="111"/>
      <c r="G977" s="111"/>
      <c r="H977" s="111"/>
      <c r="I977" s="111"/>
      <c r="J977" s="111"/>
      <c r="K977" s="111"/>
      <c r="L977" s="111"/>
      <c r="M977" s="111"/>
      <c r="N977" s="111"/>
      <c r="O977" s="111"/>
      <c r="P977" s="111"/>
    </row>
    <row r="978" spans="1:16" s="127" customFormat="1" ht="11.25" customHeight="1" x14ac:dyDescent="0.2">
      <c r="A978" s="254"/>
      <c r="B978" s="258"/>
      <c r="C978" s="259"/>
      <c r="D978" s="44"/>
      <c r="E978" s="111"/>
      <c r="F978" s="111"/>
      <c r="G978" s="111"/>
      <c r="H978" s="111"/>
      <c r="I978" s="111"/>
      <c r="J978" s="111"/>
      <c r="K978" s="111"/>
      <c r="L978" s="111"/>
      <c r="M978" s="111"/>
      <c r="N978" s="111"/>
      <c r="O978" s="111"/>
      <c r="P978" s="111"/>
    </row>
    <row r="979" spans="1:16" s="127" customFormat="1" ht="11.25" customHeight="1" x14ac:dyDescent="0.2">
      <c r="A979" s="254"/>
      <c r="B979" s="258"/>
      <c r="C979" s="259"/>
      <c r="D979" s="44"/>
      <c r="E979" s="111"/>
      <c r="F979" s="111"/>
      <c r="G979" s="111"/>
      <c r="H979" s="111"/>
      <c r="I979" s="111"/>
      <c r="J979" s="111"/>
      <c r="K979" s="111"/>
      <c r="L979" s="111"/>
      <c r="M979" s="111"/>
      <c r="N979" s="111"/>
      <c r="O979" s="111"/>
      <c r="P979" s="111"/>
    </row>
    <row r="980" spans="1:16" s="127" customFormat="1" ht="11.25" customHeight="1" x14ac:dyDescent="0.2">
      <c r="A980" s="254"/>
      <c r="B980" s="258"/>
      <c r="C980" s="259"/>
      <c r="D980" s="44"/>
      <c r="E980" s="111"/>
      <c r="F980" s="111"/>
      <c r="G980" s="111"/>
      <c r="H980" s="111"/>
      <c r="I980" s="111"/>
      <c r="J980" s="111"/>
      <c r="K980" s="111"/>
      <c r="L980" s="111"/>
      <c r="M980" s="111"/>
      <c r="N980" s="111"/>
      <c r="O980" s="111"/>
      <c r="P980" s="111"/>
    </row>
    <row r="981" spans="1:16" s="127" customFormat="1" ht="11.25" customHeight="1" x14ac:dyDescent="0.2">
      <c r="A981" s="254"/>
      <c r="B981" s="258"/>
      <c r="C981" s="259"/>
      <c r="D981" s="44"/>
      <c r="E981" s="111"/>
      <c r="F981" s="111"/>
      <c r="G981" s="111"/>
      <c r="H981" s="111"/>
      <c r="I981" s="111"/>
      <c r="J981" s="111"/>
      <c r="K981" s="111"/>
      <c r="L981" s="111"/>
      <c r="M981" s="111"/>
      <c r="N981" s="111"/>
      <c r="O981" s="111"/>
      <c r="P981" s="111"/>
    </row>
    <row r="982" spans="1:16" s="127" customFormat="1" ht="11.25" customHeight="1" x14ac:dyDescent="0.2">
      <c r="A982" s="254"/>
      <c r="B982" s="258"/>
      <c r="C982" s="259"/>
      <c r="D982" s="44"/>
      <c r="E982" s="111"/>
      <c r="F982" s="111"/>
      <c r="G982" s="111"/>
      <c r="H982" s="111"/>
      <c r="I982" s="111"/>
      <c r="J982" s="111"/>
      <c r="K982" s="111"/>
      <c r="L982" s="111"/>
      <c r="M982" s="111"/>
      <c r="N982" s="111"/>
      <c r="O982" s="111"/>
      <c r="P982" s="111"/>
    </row>
    <row r="983" spans="1:16" s="127" customFormat="1" ht="11.25" customHeight="1" x14ac:dyDescent="0.2">
      <c r="A983" s="254"/>
      <c r="B983" s="258"/>
      <c r="C983" s="259"/>
      <c r="D983" s="44"/>
      <c r="E983" s="111"/>
      <c r="F983" s="111"/>
      <c r="G983" s="111"/>
      <c r="H983" s="111"/>
      <c r="I983" s="111"/>
      <c r="J983" s="111"/>
      <c r="K983" s="111"/>
      <c r="L983" s="111"/>
      <c r="M983" s="111"/>
      <c r="N983" s="111"/>
      <c r="O983" s="111"/>
      <c r="P983" s="111"/>
    </row>
    <row r="984" spans="1:16" s="127" customFormat="1" ht="11.25" customHeight="1" x14ac:dyDescent="0.2">
      <c r="A984" s="254"/>
      <c r="B984" s="258"/>
      <c r="C984" s="259"/>
      <c r="D984" s="44"/>
      <c r="E984" s="111"/>
      <c r="F984" s="111"/>
      <c r="G984" s="111"/>
      <c r="H984" s="111"/>
      <c r="I984" s="111"/>
      <c r="J984" s="111"/>
      <c r="K984" s="111"/>
      <c r="L984" s="111"/>
      <c r="M984" s="111"/>
      <c r="N984" s="111"/>
      <c r="O984" s="111"/>
      <c r="P984" s="111"/>
    </row>
    <row r="985" spans="1:16" s="127" customFormat="1" ht="11.25" customHeight="1" x14ac:dyDescent="0.2">
      <c r="A985" s="254"/>
      <c r="B985" s="258"/>
      <c r="C985" s="259"/>
      <c r="D985" s="44"/>
      <c r="E985" s="111"/>
      <c r="F985" s="111"/>
      <c r="G985" s="111"/>
      <c r="H985" s="111"/>
      <c r="I985" s="111"/>
      <c r="J985" s="111"/>
      <c r="K985" s="111"/>
      <c r="L985" s="111"/>
      <c r="M985" s="111"/>
      <c r="N985" s="111"/>
      <c r="O985" s="111"/>
      <c r="P985" s="111"/>
    </row>
    <row r="986" spans="1:16" s="127" customFormat="1" ht="11.25" customHeight="1" x14ac:dyDescent="0.2">
      <c r="A986" s="254"/>
      <c r="B986" s="258"/>
      <c r="C986" s="259"/>
      <c r="D986" s="44"/>
      <c r="E986" s="111"/>
      <c r="F986" s="111"/>
      <c r="G986" s="111"/>
      <c r="H986" s="111"/>
      <c r="I986" s="111"/>
      <c r="J986" s="111"/>
      <c r="K986" s="111"/>
      <c r="L986" s="111"/>
      <c r="M986" s="111"/>
      <c r="N986" s="111"/>
      <c r="O986" s="111"/>
      <c r="P986" s="111"/>
    </row>
    <row r="987" spans="1:16" s="127" customFormat="1" ht="11.25" customHeight="1" x14ac:dyDescent="0.2">
      <c r="A987" s="254"/>
      <c r="B987" s="258"/>
      <c r="C987" s="259"/>
      <c r="D987" s="44"/>
      <c r="E987" s="111"/>
      <c r="F987" s="111"/>
      <c r="G987" s="111"/>
      <c r="H987" s="111"/>
      <c r="I987" s="111"/>
      <c r="J987" s="111"/>
      <c r="K987" s="111"/>
      <c r="L987" s="111"/>
      <c r="M987" s="111"/>
      <c r="N987" s="111"/>
      <c r="O987" s="111"/>
      <c r="P987" s="111"/>
    </row>
    <row r="988" spans="1:16" s="127" customFormat="1" ht="11.25" customHeight="1" x14ac:dyDescent="0.2">
      <c r="A988" s="254"/>
      <c r="B988" s="258"/>
      <c r="C988" s="259"/>
      <c r="D988" s="44"/>
      <c r="E988" s="111"/>
      <c r="F988" s="111"/>
      <c r="G988" s="111"/>
      <c r="H988" s="111"/>
      <c r="I988" s="111"/>
      <c r="J988" s="111"/>
      <c r="K988" s="111"/>
      <c r="L988" s="111"/>
      <c r="M988" s="111"/>
      <c r="N988" s="111"/>
      <c r="O988" s="111"/>
      <c r="P988" s="111"/>
    </row>
    <row r="989" spans="1:16" s="127" customFormat="1" ht="11.25" customHeight="1" x14ac:dyDescent="0.2">
      <c r="A989" s="254"/>
      <c r="B989" s="258"/>
      <c r="C989" s="259"/>
      <c r="D989" s="44"/>
      <c r="E989" s="111"/>
      <c r="F989" s="111"/>
      <c r="G989" s="111"/>
      <c r="H989" s="111"/>
      <c r="I989" s="111"/>
      <c r="J989" s="111"/>
      <c r="K989" s="111"/>
      <c r="L989" s="111"/>
      <c r="M989" s="111"/>
      <c r="N989" s="111"/>
      <c r="O989" s="111"/>
      <c r="P989" s="111"/>
    </row>
    <row r="990" spans="1:16" s="127" customFormat="1" ht="11.25" customHeight="1" x14ac:dyDescent="0.2">
      <c r="A990" s="254"/>
      <c r="B990" s="258"/>
      <c r="C990" s="259"/>
      <c r="D990" s="44"/>
      <c r="E990" s="111"/>
      <c r="F990" s="111"/>
      <c r="G990" s="111"/>
      <c r="H990" s="111"/>
      <c r="I990" s="111"/>
      <c r="J990" s="111"/>
      <c r="K990" s="111"/>
      <c r="L990" s="111"/>
      <c r="M990" s="111"/>
      <c r="N990" s="111"/>
      <c r="O990" s="111"/>
      <c r="P990" s="111"/>
    </row>
    <row r="991" spans="1:16" s="127" customFormat="1" ht="11.25" customHeight="1" x14ac:dyDescent="0.2">
      <c r="A991" s="254"/>
      <c r="B991" s="258"/>
      <c r="C991" s="259"/>
      <c r="D991" s="44"/>
      <c r="E991" s="111"/>
      <c r="F991" s="111"/>
      <c r="G991" s="111"/>
      <c r="H991" s="111"/>
      <c r="I991" s="111"/>
      <c r="J991" s="111"/>
      <c r="K991" s="111"/>
      <c r="L991" s="111"/>
      <c r="M991" s="111"/>
      <c r="N991" s="111"/>
      <c r="O991" s="111"/>
      <c r="P991" s="111"/>
    </row>
    <row r="992" spans="1:16" s="127" customFormat="1" ht="11.25" customHeight="1" x14ac:dyDescent="0.2">
      <c r="A992" s="254"/>
      <c r="B992" s="258"/>
      <c r="C992" s="259"/>
      <c r="D992" s="44"/>
      <c r="E992" s="111"/>
      <c r="F992" s="111"/>
      <c r="G992" s="111"/>
      <c r="H992" s="111"/>
      <c r="I992" s="111"/>
      <c r="J992" s="111"/>
      <c r="K992" s="111"/>
      <c r="L992" s="111"/>
      <c r="M992" s="111"/>
      <c r="N992" s="111"/>
      <c r="O992" s="111"/>
      <c r="P992" s="111"/>
    </row>
    <row r="993" spans="1:16" s="127" customFormat="1" ht="11.25" customHeight="1" x14ac:dyDescent="0.2">
      <c r="A993" s="254"/>
      <c r="B993" s="258"/>
      <c r="C993" s="259"/>
      <c r="D993" s="44"/>
      <c r="E993" s="111"/>
      <c r="F993" s="111"/>
      <c r="G993" s="111"/>
      <c r="H993" s="111"/>
      <c r="I993" s="111"/>
      <c r="J993" s="111"/>
      <c r="K993" s="111"/>
      <c r="L993" s="111"/>
      <c r="M993" s="111"/>
      <c r="N993" s="111"/>
      <c r="O993" s="111"/>
      <c r="P993" s="111"/>
    </row>
    <row r="994" spans="1:16" s="127" customFormat="1" ht="11.25" customHeight="1" x14ac:dyDescent="0.2">
      <c r="A994" s="254"/>
      <c r="B994" s="258"/>
      <c r="C994" s="259"/>
      <c r="D994" s="44"/>
      <c r="E994" s="111"/>
      <c r="F994" s="111"/>
      <c r="G994" s="111"/>
      <c r="H994" s="111"/>
      <c r="I994" s="111"/>
      <c r="J994" s="111"/>
      <c r="K994" s="111"/>
      <c r="L994" s="111"/>
      <c r="M994" s="111"/>
      <c r="N994" s="111"/>
      <c r="O994" s="111"/>
      <c r="P994" s="111"/>
    </row>
    <row r="995" spans="1:16" s="127" customFormat="1" ht="11.25" customHeight="1" x14ac:dyDescent="0.2">
      <c r="A995" s="254"/>
      <c r="B995" s="258"/>
      <c r="C995" s="259"/>
      <c r="D995" s="44"/>
      <c r="E995" s="111"/>
      <c r="F995" s="111"/>
      <c r="G995" s="111"/>
      <c r="H995" s="111"/>
      <c r="I995" s="111"/>
      <c r="J995" s="111"/>
      <c r="K995" s="111"/>
      <c r="L995" s="111"/>
      <c r="M995" s="111"/>
      <c r="N995" s="111"/>
      <c r="O995" s="111"/>
      <c r="P995" s="111"/>
    </row>
    <row r="996" spans="1:16" s="127" customFormat="1" ht="11.25" customHeight="1" x14ac:dyDescent="0.2">
      <c r="A996" s="254"/>
      <c r="B996" s="258"/>
      <c r="C996" s="259"/>
      <c r="D996" s="44"/>
      <c r="E996" s="111"/>
      <c r="F996" s="111"/>
      <c r="G996" s="111"/>
      <c r="H996" s="111"/>
      <c r="I996" s="111"/>
      <c r="J996" s="111"/>
      <c r="K996" s="111"/>
      <c r="L996" s="111"/>
      <c r="M996" s="111"/>
      <c r="N996" s="111"/>
      <c r="O996" s="111"/>
      <c r="P996" s="111"/>
    </row>
    <row r="997" spans="1:16" s="127" customFormat="1" ht="11.25" customHeight="1" x14ac:dyDescent="0.2">
      <c r="A997" s="254"/>
      <c r="B997" s="258"/>
      <c r="C997" s="259"/>
      <c r="D997" s="44"/>
      <c r="E997" s="111"/>
      <c r="F997" s="111"/>
      <c r="G997" s="111"/>
      <c r="H997" s="111"/>
      <c r="I997" s="111"/>
      <c r="J997" s="111"/>
      <c r="K997" s="111"/>
      <c r="L997" s="111"/>
      <c r="M997" s="111"/>
      <c r="N997" s="111"/>
      <c r="O997" s="111"/>
      <c r="P997" s="111"/>
    </row>
    <row r="998" spans="1:16" s="127" customFormat="1" ht="11.25" customHeight="1" x14ac:dyDescent="0.2">
      <c r="A998" s="254"/>
      <c r="B998" s="258"/>
      <c r="C998" s="259"/>
      <c r="D998" s="44"/>
      <c r="E998" s="111"/>
      <c r="F998" s="111"/>
      <c r="G998" s="111"/>
      <c r="H998" s="111"/>
      <c r="I998" s="111"/>
      <c r="J998" s="111"/>
      <c r="K998" s="111"/>
      <c r="L998" s="111"/>
      <c r="M998" s="111"/>
      <c r="N998" s="111"/>
      <c r="O998" s="111"/>
      <c r="P998" s="111"/>
    </row>
    <row r="999" spans="1:16" s="127" customFormat="1" ht="11.25" customHeight="1" x14ac:dyDescent="0.2">
      <c r="A999" s="254"/>
      <c r="B999" s="258"/>
      <c r="C999" s="259"/>
      <c r="D999" s="44"/>
      <c r="E999" s="111"/>
      <c r="F999" s="111"/>
      <c r="G999" s="111"/>
      <c r="H999" s="111"/>
      <c r="I999" s="111"/>
      <c r="J999" s="111"/>
      <c r="K999" s="111"/>
      <c r="L999" s="111"/>
      <c r="M999" s="111"/>
      <c r="N999" s="111"/>
      <c r="O999" s="111"/>
      <c r="P999" s="111"/>
    </row>
    <row r="1000" spans="1:16" s="127" customFormat="1" ht="11.25" customHeight="1" x14ac:dyDescent="0.2">
      <c r="A1000" s="254"/>
      <c r="B1000" s="258"/>
      <c r="C1000" s="259"/>
      <c r="D1000" s="44"/>
      <c r="E1000" s="111"/>
      <c r="F1000" s="111"/>
      <c r="G1000" s="111"/>
      <c r="H1000" s="111"/>
      <c r="I1000" s="111"/>
      <c r="J1000" s="111"/>
      <c r="K1000" s="111"/>
      <c r="L1000" s="111"/>
      <c r="M1000" s="111"/>
      <c r="N1000" s="111"/>
      <c r="O1000" s="111"/>
      <c r="P1000" s="111"/>
    </row>
    <row r="1001" spans="1:16" s="127" customFormat="1" ht="11.25" customHeight="1" x14ac:dyDescent="0.2">
      <c r="A1001" s="254"/>
      <c r="B1001" s="258"/>
      <c r="C1001" s="259"/>
      <c r="D1001" s="44"/>
      <c r="E1001" s="111"/>
      <c r="F1001" s="111"/>
      <c r="G1001" s="111"/>
      <c r="H1001" s="111"/>
      <c r="I1001" s="111"/>
      <c r="J1001" s="111"/>
      <c r="K1001" s="111"/>
      <c r="L1001" s="111"/>
      <c r="M1001" s="111"/>
      <c r="N1001" s="111"/>
      <c r="O1001" s="111"/>
      <c r="P1001" s="111"/>
    </row>
    <row r="1002" spans="1:16" s="127" customFormat="1" ht="11.25" customHeight="1" x14ac:dyDescent="0.2">
      <c r="A1002" s="254"/>
      <c r="B1002" s="258"/>
      <c r="C1002" s="259"/>
      <c r="D1002" s="44"/>
      <c r="E1002" s="111"/>
      <c r="F1002" s="111"/>
      <c r="G1002" s="111"/>
      <c r="H1002" s="111"/>
      <c r="I1002" s="111"/>
      <c r="J1002" s="111"/>
      <c r="K1002" s="111"/>
      <c r="L1002" s="111"/>
      <c r="M1002" s="111"/>
      <c r="N1002" s="111"/>
      <c r="O1002" s="111"/>
      <c r="P1002" s="111"/>
    </row>
    <row r="1003" spans="1:16" s="127" customFormat="1" ht="11.25" customHeight="1" x14ac:dyDescent="0.2">
      <c r="A1003" s="254"/>
      <c r="B1003" s="258"/>
      <c r="C1003" s="259"/>
      <c r="D1003" s="44"/>
      <c r="E1003" s="111"/>
      <c r="F1003" s="111"/>
      <c r="G1003" s="111"/>
      <c r="H1003" s="111"/>
      <c r="I1003" s="111"/>
      <c r="J1003" s="111"/>
      <c r="K1003" s="111"/>
      <c r="L1003" s="111"/>
      <c r="M1003" s="111"/>
      <c r="N1003" s="111"/>
      <c r="O1003" s="111"/>
      <c r="P1003" s="111"/>
    </row>
    <row r="1004" spans="1:16" s="127" customFormat="1" ht="11.25" customHeight="1" x14ac:dyDescent="0.2">
      <c r="A1004" s="254"/>
      <c r="B1004" s="258"/>
      <c r="C1004" s="259"/>
      <c r="D1004" s="44"/>
      <c r="E1004" s="111"/>
      <c r="F1004" s="111"/>
      <c r="G1004" s="111"/>
      <c r="H1004" s="111"/>
      <c r="I1004" s="111"/>
      <c r="J1004" s="111"/>
      <c r="K1004" s="111"/>
      <c r="L1004" s="111"/>
      <c r="M1004" s="111"/>
      <c r="N1004" s="111"/>
      <c r="O1004" s="111"/>
      <c r="P1004" s="111"/>
    </row>
    <row r="1005" spans="1:16" s="127" customFormat="1" ht="11.25" customHeight="1" x14ac:dyDescent="0.2">
      <c r="A1005" s="254"/>
      <c r="B1005" s="258"/>
      <c r="C1005" s="259"/>
      <c r="D1005" s="44"/>
      <c r="E1005" s="111"/>
      <c r="F1005" s="111"/>
      <c r="G1005" s="111"/>
      <c r="H1005" s="111"/>
      <c r="I1005" s="111"/>
      <c r="J1005" s="111"/>
      <c r="K1005" s="111"/>
      <c r="L1005" s="111"/>
      <c r="M1005" s="111"/>
      <c r="N1005" s="111"/>
      <c r="O1005" s="111"/>
      <c r="P1005" s="111"/>
    </row>
    <row r="1006" spans="1:16" s="127" customFormat="1" ht="11.25" customHeight="1" x14ac:dyDescent="0.2">
      <c r="A1006" s="254"/>
      <c r="B1006" s="258"/>
      <c r="C1006" s="259"/>
      <c r="D1006" s="44"/>
      <c r="E1006" s="111"/>
      <c r="F1006" s="111"/>
      <c r="G1006" s="111"/>
      <c r="H1006" s="111"/>
      <c r="I1006" s="111"/>
      <c r="J1006" s="111"/>
      <c r="K1006" s="111"/>
      <c r="L1006" s="111"/>
      <c r="M1006" s="111"/>
      <c r="N1006" s="111"/>
      <c r="O1006" s="111"/>
      <c r="P1006" s="111"/>
    </row>
    <row r="1007" spans="1:16" s="127" customFormat="1" ht="11.25" customHeight="1" x14ac:dyDescent="0.2">
      <c r="A1007" s="254"/>
      <c r="B1007" s="258"/>
      <c r="C1007" s="259"/>
      <c r="D1007" s="44"/>
      <c r="E1007" s="111"/>
      <c r="F1007" s="111"/>
      <c r="G1007" s="111"/>
      <c r="H1007" s="111"/>
      <c r="I1007" s="111"/>
      <c r="J1007" s="111"/>
      <c r="K1007" s="111"/>
      <c r="L1007" s="111"/>
      <c r="M1007" s="111"/>
      <c r="N1007" s="111"/>
      <c r="O1007" s="111"/>
      <c r="P1007" s="111"/>
    </row>
    <row r="1008" spans="1:16" s="127" customFormat="1" ht="11.25" customHeight="1" x14ac:dyDescent="0.2">
      <c r="A1008" s="254"/>
      <c r="B1008" s="258"/>
      <c r="C1008" s="259"/>
      <c r="D1008" s="44"/>
      <c r="E1008" s="111"/>
      <c r="F1008" s="111"/>
      <c r="G1008" s="111"/>
      <c r="H1008" s="111"/>
      <c r="I1008" s="111"/>
      <c r="J1008" s="111"/>
      <c r="K1008" s="111"/>
      <c r="L1008" s="111"/>
      <c r="M1008" s="111"/>
      <c r="N1008" s="111"/>
      <c r="O1008" s="111"/>
      <c r="P1008" s="111"/>
    </row>
    <row r="1009" spans="1:16" s="127" customFormat="1" ht="11.25" customHeight="1" x14ac:dyDescent="0.2">
      <c r="A1009" s="254"/>
      <c r="B1009" s="258"/>
      <c r="C1009" s="259"/>
      <c r="D1009" s="44"/>
      <c r="E1009" s="111"/>
      <c r="F1009" s="111"/>
      <c r="G1009" s="111"/>
      <c r="H1009" s="111"/>
      <c r="I1009" s="111"/>
      <c r="J1009" s="111"/>
      <c r="K1009" s="111"/>
      <c r="L1009" s="111"/>
      <c r="M1009" s="111"/>
      <c r="N1009" s="111"/>
      <c r="O1009" s="111"/>
      <c r="P1009" s="111"/>
    </row>
    <row r="1010" spans="1:16" s="127" customFormat="1" ht="11.25" customHeight="1" x14ac:dyDescent="0.2">
      <c r="A1010" s="254"/>
      <c r="B1010" s="258"/>
      <c r="C1010" s="259"/>
      <c r="D1010" s="44"/>
      <c r="E1010" s="111"/>
      <c r="F1010" s="111"/>
      <c r="G1010" s="111"/>
      <c r="H1010" s="111"/>
      <c r="I1010" s="111"/>
      <c r="J1010" s="111"/>
      <c r="K1010" s="111"/>
      <c r="L1010" s="111"/>
      <c r="M1010" s="111"/>
      <c r="N1010" s="111"/>
      <c r="O1010" s="111"/>
      <c r="P1010" s="111"/>
    </row>
    <row r="1011" spans="1:16" s="127" customFormat="1" ht="11.25" customHeight="1" x14ac:dyDescent="0.2">
      <c r="A1011" s="254"/>
      <c r="B1011" s="258"/>
      <c r="C1011" s="259"/>
      <c r="D1011" s="44"/>
      <c r="E1011" s="111"/>
      <c r="F1011" s="111"/>
      <c r="G1011" s="111"/>
      <c r="H1011" s="111"/>
      <c r="I1011" s="111"/>
      <c r="J1011" s="111"/>
      <c r="K1011" s="111"/>
      <c r="L1011" s="111"/>
      <c r="M1011" s="111"/>
      <c r="N1011" s="111"/>
      <c r="O1011" s="111"/>
      <c r="P1011" s="111"/>
    </row>
    <row r="1012" spans="1:16" s="127" customFormat="1" ht="11.25" customHeight="1" x14ac:dyDescent="0.2">
      <c r="A1012" s="254"/>
      <c r="B1012" s="258"/>
      <c r="C1012" s="259"/>
      <c r="D1012" s="44"/>
      <c r="E1012" s="111"/>
      <c r="F1012" s="111"/>
      <c r="G1012" s="111"/>
      <c r="H1012" s="111"/>
      <c r="I1012" s="111"/>
      <c r="J1012" s="111"/>
      <c r="K1012" s="111"/>
      <c r="L1012" s="111"/>
      <c r="M1012" s="111"/>
      <c r="N1012" s="111"/>
      <c r="O1012" s="111"/>
      <c r="P1012" s="111"/>
    </row>
    <row r="1013" spans="1:16" s="127" customFormat="1" ht="11.25" customHeight="1" x14ac:dyDescent="0.2">
      <c r="A1013" s="254"/>
      <c r="B1013" s="258"/>
      <c r="C1013" s="259"/>
      <c r="D1013" s="44"/>
      <c r="E1013" s="111"/>
      <c r="F1013" s="111"/>
      <c r="G1013" s="111"/>
      <c r="H1013" s="111"/>
      <c r="I1013" s="111"/>
      <c r="J1013" s="111"/>
      <c r="K1013" s="111"/>
      <c r="L1013" s="111"/>
      <c r="M1013" s="111"/>
      <c r="N1013" s="111"/>
      <c r="O1013" s="111"/>
      <c r="P1013" s="111"/>
    </row>
    <row r="1014" spans="1:16" s="127" customFormat="1" ht="11.25" customHeight="1" x14ac:dyDescent="0.2">
      <c r="A1014" s="254"/>
      <c r="B1014" s="258"/>
      <c r="C1014" s="259"/>
      <c r="D1014" s="44"/>
      <c r="E1014" s="111"/>
      <c r="F1014" s="111"/>
      <c r="G1014" s="111"/>
      <c r="H1014" s="111"/>
      <c r="I1014" s="111"/>
      <c r="J1014" s="111"/>
      <c r="K1014" s="111"/>
      <c r="L1014" s="111"/>
      <c r="M1014" s="111"/>
      <c r="N1014" s="111"/>
      <c r="O1014" s="111"/>
      <c r="P1014" s="111"/>
    </row>
    <row r="1015" spans="1:16" s="127" customFormat="1" ht="11.25" customHeight="1" x14ac:dyDescent="0.2">
      <c r="A1015" s="254"/>
      <c r="B1015" s="258"/>
      <c r="C1015" s="259"/>
      <c r="D1015" s="44"/>
      <c r="E1015" s="111"/>
      <c r="F1015" s="111"/>
      <c r="G1015" s="111"/>
      <c r="H1015" s="111"/>
      <c r="I1015" s="111"/>
      <c r="J1015" s="111"/>
      <c r="K1015" s="111"/>
      <c r="L1015" s="111"/>
      <c r="M1015" s="111"/>
      <c r="N1015" s="111"/>
      <c r="O1015" s="111"/>
      <c r="P1015" s="111"/>
    </row>
    <row r="1016" spans="1:16" s="127" customFormat="1" ht="11.25" customHeight="1" x14ac:dyDescent="0.2">
      <c r="A1016" s="254"/>
      <c r="B1016" s="258"/>
      <c r="C1016" s="259"/>
      <c r="D1016" s="44"/>
      <c r="E1016" s="111"/>
      <c r="F1016" s="111"/>
      <c r="G1016" s="111"/>
      <c r="H1016" s="111"/>
      <c r="I1016" s="111"/>
      <c r="J1016" s="111"/>
      <c r="K1016" s="111"/>
      <c r="L1016" s="111"/>
      <c r="M1016" s="111"/>
      <c r="N1016" s="111"/>
      <c r="O1016" s="111"/>
      <c r="P1016" s="111"/>
    </row>
    <row r="1017" spans="1:16" s="127" customFormat="1" ht="11.25" customHeight="1" x14ac:dyDescent="0.2">
      <c r="A1017" s="254"/>
      <c r="B1017" s="258"/>
      <c r="C1017" s="259"/>
      <c r="D1017" s="44"/>
      <c r="E1017" s="111"/>
      <c r="F1017" s="111"/>
      <c r="G1017" s="111"/>
      <c r="H1017" s="111"/>
      <c r="I1017" s="111"/>
      <c r="J1017" s="111"/>
      <c r="K1017" s="111"/>
      <c r="L1017" s="111"/>
      <c r="M1017" s="111"/>
      <c r="N1017" s="111"/>
      <c r="O1017" s="111"/>
      <c r="P1017" s="111"/>
    </row>
    <row r="1018" spans="1:16" s="127" customFormat="1" ht="11.25" customHeight="1" x14ac:dyDescent="0.2">
      <c r="A1018" s="254"/>
      <c r="B1018" s="258"/>
      <c r="C1018" s="259"/>
      <c r="D1018" s="44"/>
      <c r="E1018" s="111"/>
      <c r="F1018" s="111"/>
      <c r="G1018" s="111"/>
      <c r="H1018" s="111"/>
      <c r="I1018" s="111"/>
      <c r="J1018" s="111"/>
      <c r="K1018" s="111"/>
      <c r="L1018" s="111"/>
      <c r="M1018" s="111"/>
      <c r="N1018" s="111"/>
      <c r="O1018" s="111"/>
      <c r="P1018" s="111"/>
    </row>
    <row r="1019" spans="1:16" s="127" customFormat="1" ht="11.25" customHeight="1" x14ac:dyDescent="0.2">
      <c r="A1019" s="254"/>
      <c r="B1019" s="258"/>
      <c r="C1019" s="259"/>
      <c r="D1019" s="44"/>
      <c r="E1019" s="111"/>
      <c r="F1019" s="111"/>
      <c r="G1019" s="111"/>
      <c r="H1019" s="111"/>
      <c r="I1019" s="111"/>
      <c r="J1019" s="111"/>
      <c r="K1019" s="111"/>
      <c r="L1019" s="111"/>
      <c r="M1019" s="111"/>
      <c r="N1019" s="111"/>
      <c r="O1019" s="111"/>
      <c r="P1019" s="111"/>
    </row>
    <row r="1020" spans="1:16" s="127" customFormat="1" ht="11.25" customHeight="1" x14ac:dyDescent="0.2">
      <c r="A1020" s="254"/>
      <c r="B1020" s="258"/>
      <c r="C1020" s="259"/>
      <c r="D1020" s="44"/>
      <c r="E1020" s="111"/>
      <c r="F1020" s="111"/>
      <c r="G1020" s="111"/>
      <c r="H1020" s="111"/>
      <c r="I1020" s="111"/>
      <c r="J1020" s="111"/>
      <c r="K1020" s="111"/>
      <c r="L1020" s="111"/>
      <c r="M1020" s="111"/>
      <c r="N1020" s="111"/>
      <c r="O1020" s="111"/>
      <c r="P1020" s="111"/>
    </row>
    <row r="1021" spans="1:16" s="127" customFormat="1" ht="11.25" customHeight="1" x14ac:dyDescent="0.2">
      <c r="A1021" s="254"/>
      <c r="B1021" s="258"/>
      <c r="C1021" s="259"/>
      <c r="D1021" s="44"/>
      <c r="E1021" s="111"/>
      <c r="F1021" s="111"/>
      <c r="G1021" s="111"/>
      <c r="H1021" s="111"/>
      <c r="I1021" s="111"/>
      <c r="J1021" s="111"/>
      <c r="K1021" s="111"/>
      <c r="L1021" s="111"/>
      <c r="M1021" s="111"/>
      <c r="N1021" s="111"/>
      <c r="O1021" s="111"/>
      <c r="P1021" s="111"/>
    </row>
    <row r="1022" spans="1:16" s="127" customFormat="1" ht="11.25" customHeight="1" x14ac:dyDescent="0.2">
      <c r="A1022" s="254"/>
      <c r="B1022" s="258"/>
      <c r="C1022" s="259"/>
      <c r="D1022" s="44"/>
      <c r="E1022" s="111"/>
      <c r="F1022" s="111"/>
      <c r="G1022" s="111"/>
      <c r="H1022" s="111"/>
      <c r="I1022" s="111"/>
      <c r="J1022" s="111"/>
      <c r="K1022" s="111"/>
      <c r="L1022" s="111"/>
      <c r="M1022" s="111"/>
      <c r="N1022" s="111"/>
      <c r="O1022" s="111"/>
      <c r="P1022" s="111"/>
    </row>
    <row r="1023" spans="1:16" s="127" customFormat="1" ht="11.25" customHeight="1" x14ac:dyDescent="0.2">
      <c r="A1023" s="254"/>
      <c r="B1023" s="258"/>
      <c r="C1023" s="259"/>
      <c r="D1023" s="44"/>
      <c r="E1023" s="111"/>
      <c r="F1023" s="111"/>
      <c r="G1023" s="111"/>
      <c r="H1023" s="111"/>
      <c r="I1023" s="111"/>
      <c r="J1023" s="111"/>
      <c r="K1023" s="111"/>
      <c r="L1023" s="111"/>
      <c r="M1023" s="111"/>
      <c r="N1023" s="111"/>
      <c r="O1023" s="111"/>
      <c r="P1023" s="111"/>
    </row>
    <row r="1024" spans="1:16" s="127" customFormat="1" ht="11.25" customHeight="1" x14ac:dyDescent="0.2">
      <c r="A1024" s="254"/>
      <c r="B1024" s="258"/>
      <c r="C1024" s="259"/>
      <c r="D1024" s="44"/>
      <c r="E1024" s="111"/>
      <c r="F1024" s="111"/>
      <c r="G1024" s="111"/>
      <c r="H1024" s="111"/>
      <c r="I1024" s="111"/>
      <c r="J1024" s="111"/>
      <c r="K1024" s="111"/>
      <c r="L1024" s="111"/>
      <c r="M1024" s="111"/>
      <c r="N1024" s="111"/>
      <c r="O1024" s="111"/>
      <c r="P1024" s="111"/>
    </row>
    <row r="1025" spans="1:16" s="127" customFormat="1" ht="11.25" customHeight="1" x14ac:dyDescent="0.2">
      <c r="A1025" s="254"/>
      <c r="B1025" s="258"/>
      <c r="C1025" s="259"/>
      <c r="D1025" s="44"/>
      <c r="E1025" s="111"/>
      <c r="F1025" s="111"/>
      <c r="G1025" s="111"/>
      <c r="H1025" s="111"/>
      <c r="I1025" s="111"/>
      <c r="J1025" s="111"/>
      <c r="K1025" s="111"/>
      <c r="L1025" s="111"/>
      <c r="M1025" s="111"/>
      <c r="N1025" s="111"/>
      <c r="O1025" s="111"/>
      <c r="P1025" s="111"/>
    </row>
    <row r="1026" spans="1:16" s="127" customFormat="1" ht="11.25" customHeight="1" x14ac:dyDescent="0.2">
      <c r="A1026" s="254"/>
      <c r="B1026" s="258"/>
      <c r="C1026" s="259"/>
      <c r="D1026" s="44"/>
      <c r="E1026" s="111"/>
      <c r="F1026" s="111"/>
      <c r="G1026" s="111"/>
      <c r="H1026" s="111"/>
      <c r="I1026" s="111"/>
      <c r="J1026" s="111"/>
      <c r="K1026" s="111"/>
      <c r="L1026" s="111"/>
      <c r="M1026" s="111"/>
      <c r="N1026" s="111"/>
      <c r="O1026" s="111"/>
      <c r="P1026" s="111"/>
    </row>
    <row r="1027" spans="1:16" s="127" customFormat="1" ht="11.25" customHeight="1" x14ac:dyDescent="0.2">
      <c r="A1027" s="254"/>
      <c r="B1027" s="258"/>
      <c r="C1027" s="259"/>
      <c r="D1027" s="44"/>
      <c r="E1027" s="111"/>
      <c r="F1027" s="111"/>
      <c r="G1027" s="111"/>
      <c r="H1027" s="111"/>
      <c r="I1027" s="111"/>
      <c r="J1027" s="111"/>
      <c r="K1027" s="111"/>
      <c r="L1027" s="111"/>
      <c r="M1027" s="111"/>
      <c r="N1027" s="111"/>
      <c r="O1027" s="111"/>
      <c r="P1027" s="111"/>
    </row>
    <row r="1028" spans="1:16" s="127" customFormat="1" ht="11.25" customHeight="1" x14ac:dyDescent="0.2">
      <c r="A1028" s="254"/>
      <c r="B1028" s="258"/>
      <c r="C1028" s="259"/>
      <c r="D1028" s="44"/>
      <c r="E1028" s="111"/>
      <c r="F1028" s="111"/>
      <c r="G1028" s="111"/>
      <c r="H1028" s="111"/>
      <c r="I1028" s="111"/>
      <c r="J1028" s="111"/>
      <c r="K1028" s="111"/>
      <c r="L1028" s="111"/>
      <c r="M1028" s="111"/>
      <c r="N1028" s="111"/>
      <c r="O1028" s="111"/>
      <c r="P1028" s="111"/>
    </row>
    <row r="1029" spans="1:16" s="127" customFormat="1" ht="11.25" customHeight="1" x14ac:dyDescent="0.2">
      <c r="A1029" s="254"/>
      <c r="B1029" s="258"/>
      <c r="C1029" s="259"/>
      <c r="D1029" s="44"/>
      <c r="E1029" s="111"/>
      <c r="F1029" s="111"/>
      <c r="G1029" s="111"/>
      <c r="H1029" s="111"/>
      <c r="I1029" s="111"/>
      <c r="J1029" s="111"/>
      <c r="K1029" s="111"/>
      <c r="L1029" s="111"/>
      <c r="M1029" s="111"/>
      <c r="N1029" s="111"/>
      <c r="O1029" s="111"/>
      <c r="P1029" s="111"/>
    </row>
    <row r="1030" spans="1:16" s="127" customFormat="1" ht="11.25" customHeight="1" x14ac:dyDescent="0.2">
      <c r="A1030" s="254"/>
      <c r="B1030" s="258"/>
      <c r="C1030" s="259"/>
      <c r="D1030" s="44"/>
      <c r="E1030" s="111"/>
      <c r="F1030" s="111"/>
      <c r="G1030" s="111"/>
      <c r="H1030" s="111"/>
      <c r="I1030" s="111"/>
      <c r="J1030" s="111"/>
      <c r="K1030" s="111"/>
      <c r="L1030" s="111"/>
      <c r="M1030" s="111"/>
      <c r="N1030" s="111"/>
      <c r="O1030" s="111"/>
      <c r="P1030" s="111"/>
    </row>
    <row r="1031" spans="1:16" s="127" customFormat="1" ht="11.25" customHeight="1" x14ac:dyDescent="0.2">
      <c r="A1031" s="254"/>
      <c r="B1031" s="258"/>
      <c r="C1031" s="259"/>
      <c r="D1031" s="44"/>
      <c r="E1031" s="111"/>
      <c r="F1031" s="111"/>
      <c r="G1031" s="111"/>
      <c r="H1031" s="111"/>
      <c r="I1031" s="111"/>
      <c r="J1031" s="111"/>
      <c r="K1031" s="111"/>
      <c r="L1031" s="111"/>
      <c r="M1031" s="111"/>
      <c r="N1031" s="111"/>
      <c r="O1031" s="111"/>
      <c r="P1031" s="111"/>
    </row>
    <row r="1032" spans="1:16" s="127" customFormat="1" ht="11.25" customHeight="1" x14ac:dyDescent="0.2">
      <c r="A1032" s="254"/>
      <c r="B1032" s="258"/>
      <c r="C1032" s="259"/>
      <c r="D1032" s="44"/>
      <c r="E1032" s="111"/>
      <c r="F1032" s="111"/>
      <c r="G1032" s="111"/>
      <c r="H1032" s="111"/>
      <c r="I1032" s="111"/>
      <c r="J1032" s="111"/>
      <c r="K1032" s="111"/>
      <c r="L1032" s="111"/>
      <c r="M1032" s="111"/>
      <c r="N1032" s="111"/>
      <c r="O1032" s="111"/>
      <c r="P1032" s="111"/>
    </row>
    <row r="1033" spans="1:16" s="127" customFormat="1" ht="11.25" customHeight="1" x14ac:dyDescent="0.2">
      <c r="A1033" s="254"/>
      <c r="B1033" s="258"/>
      <c r="C1033" s="259"/>
      <c r="D1033" s="44"/>
      <c r="E1033" s="111"/>
      <c r="F1033" s="111"/>
      <c r="G1033" s="111"/>
      <c r="H1033" s="111"/>
      <c r="I1033" s="111"/>
      <c r="J1033" s="111"/>
      <c r="K1033" s="111"/>
      <c r="L1033" s="111"/>
      <c r="M1033" s="111"/>
      <c r="N1033" s="111"/>
      <c r="O1033" s="111"/>
      <c r="P1033" s="111"/>
    </row>
    <row r="1034" spans="1:16" s="127" customFormat="1" ht="11.25" customHeight="1" x14ac:dyDescent="0.2">
      <c r="A1034" s="254"/>
      <c r="B1034" s="258"/>
      <c r="C1034" s="259"/>
      <c r="D1034" s="44"/>
      <c r="E1034" s="111"/>
      <c r="F1034" s="111"/>
      <c r="G1034" s="111"/>
      <c r="H1034" s="111"/>
      <c r="I1034" s="111"/>
      <c r="J1034" s="111"/>
      <c r="K1034" s="111"/>
      <c r="L1034" s="111"/>
      <c r="M1034" s="111"/>
      <c r="N1034" s="111"/>
      <c r="O1034" s="111"/>
      <c r="P1034" s="111"/>
    </row>
    <row r="1035" spans="1:16" s="127" customFormat="1" ht="11.25" customHeight="1" x14ac:dyDescent="0.2">
      <c r="A1035" s="254"/>
      <c r="B1035" s="258"/>
      <c r="C1035" s="259"/>
      <c r="D1035" s="44"/>
      <c r="E1035" s="111"/>
      <c r="F1035" s="111"/>
      <c r="G1035" s="111"/>
      <c r="H1035" s="111"/>
      <c r="I1035" s="111"/>
      <c r="J1035" s="111"/>
      <c r="K1035" s="111"/>
      <c r="L1035" s="111"/>
      <c r="M1035" s="111"/>
      <c r="N1035" s="111"/>
      <c r="O1035" s="111"/>
      <c r="P1035" s="111"/>
    </row>
    <row r="1036" spans="1:16" s="127" customFormat="1" ht="11.25" customHeight="1" x14ac:dyDescent="0.2">
      <c r="A1036" s="254"/>
      <c r="B1036" s="258"/>
      <c r="C1036" s="259"/>
      <c r="D1036" s="44"/>
      <c r="E1036" s="111"/>
      <c r="F1036" s="111"/>
      <c r="G1036" s="111"/>
      <c r="H1036" s="111"/>
      <c r="I1036" s="111"/>
      <c r="J1036" s="111"/>
      <c r="K1036" s="111"/>
      <c r="L1036" s="111"/>
      <c r="M1036" s="111"/>
      <c r="N1036" s="111"/>
      <c r="O1036" s="111"/>
      <c r="P1036" s="111"/>
    </row>
    <row r="1037" spans="1:16" s="127" customFormat="1" ht="11.25" customHeight="1" x14ac:dyDescent="0.2">
      <c r="A1037" s="254"/>
      <c r="B1037" s="258"/>
      <c r="C1037" s="259"/>
      <c r="D1037" s="44"/>
      <c r="E1037" s="111"/>
      <c r="F1037" s="111"/>
      <c r="G1037" s="111"/>
      <c r="H1037" s="111"/>
      <c r="I1037" s="111"/>
      <c r="J1037" s="111"/>
      <c r="K1037" s="111"/>
      <c r="L1037" s="111"/>
      <c r="M1037" s="111"/>
      <c r="N1037" s="111"/>
      <c r="O1037" s="111"/>
      <c r="P1037" s="111"/>
    </row>
    <row r="1038" spans="1:16" s="127" customFormat="1" ht="11.25" customHeight="1" x14ac:dyDescent="0.2">
      <c r="A1038" s="254"/>
      <c r="B1038" s="258"/>
      <c r="C1038" s="259"/>
      <c r="D1038" s="44"/>
      <c r="E1038" s="111"/>
      <c r="F1038" s="111"/>
      <c r="G1038" s="111"/>
      <c r="H1038" s="111"/>
      <c r="I1038" s="111"/>
      <c r="J1038" s="111"/>
      <c r="K1038" s="111"/>
      <c r="L1038" s="111"/>
      <c r="M1038" s="111"/>
      <c r="N1038" s="111"/>
      <c r="O1038" s="111"/>
      <c r="P1038" s="111"/>
    </row>
    <row r="1039" spans="1:16" s="127" customFormat="1" ht="11.25" customHeight="1" x14ac:dyDescent="0.2">
      <c r="A1039" s="254"/>
      <c r="B1039" s="258"/>
      <c r="C1039" s="259"/>
      <c r="D1039" s="44"/>
      <c r="E1039" s="111"/>
      <c r="F1039" s="111"/>
      <c r="G1039" s="111"/>
      <c r="H1039" s="111"/>
      <c r="I1039" s="111"/>
      <c r="J1039" s="111"/>
      <c r="K1039" s="111"/>
      <c r="L1039" s="111"/>
      <c r="M1039" s="111"/>
      <c r="N1039" s="111"/>
      <c r="O1039" s="111"/>
      <c r="P1039" s="111"/>
    </row>
    <row r="1040" spans="1:16" s="127" customFormat="1" ht="11.25" customHeight="1" x14ac:dyDescent="0.2">
      <c r="A1040" s="254"/>
      <c r="B1040" s="258"/>
      <c r="C1040" s="259"/>
      <c r="D1040" s="44"/>
      <c r="E1040" s="111"/>
      <c r="F1040" s="111"/>
      <c r="G1040" s="111"/>
      <c r="H1040" s="111"/>
      <c r="I1040" s="111"/>
      <c r="J1040" s="111"/>
      <c r="K1040" s="111"/>
      <c r="L1040" s="111"/>
      <c r="M1040" s="111"/>
      <c r="N1040" s="111"/>
      <c r="O1040" s="111"/>
      <c r="P1040" s="111"/>
    </row>
    <row r="1041" spans="1:16" s="127" customFormat="1" ht="11.25" customHeight="1" x14ac:dyDescent="0.2">
      <c r="A1041" s="254"/>
      <c r="B1041" s="258"/>
      <c r="C1041" s="259"/>
      <c r="D1041" s="44"/>
      <c r="E1041" s="111"/>
      <c r="F1041" s="111"/>
      <c r="G1041" s="111"/>
      <c r="H1041" s="111"/>
      <c r="I1041" s="111"/>
      <c r="J1041" s="111"/>
      <c r="K1041" s="111"/>
      <c r="L1041" s="111"/>
      <c r="M1041" s="111"/>
      <c r="N1041" s="111"/>
      <c r="O1041" s="111"/>
      <c r="P1041" s="111"/>
    </row>
    <row r="1042" spans="1:16" s="127" customFormat="1" ht="11.25" customHeight="1" x14ac:dyDescent="0.2">
      <c r="A1042" s="254"/>
      <c r="B1042" s="258"/>
      <c r="C1042" s="259"/>
      <c r="D1042" s="44"/>
      <c r="E1042" s="111"/>
      <c r="F1042" s="111"/>
      <c r="G1042" s="111"/>
      <c r="H1042" s="111"/>
      <c r="I1042" s="111"/>
      <c r="J1042" s="111"/>
      <c r="K1042" s="111"/>
      <c r="L1042" s="111"/>
      <c r="M1042" s="111"/>
      <c r="N1042" s="111"/>
      <c r="O1042" s="111"/>
      <c r="P1042" s="111"/>
    </row>
    <row r="1043" spans="1:16" s="127" customFormat="1" ht="11.25" customHeight="1" x14ac:dyDescent="0.2">
      <c r="A1043" s="254"/>
      <c r="B1043" s="258"/>
      <c r="C1043" s="259"/>
      <c r="D1043" s="44"/>
      <c r="E1043" s="111"/>
      <c r="F1043" s="111"/>
      <c r="G1043" s="111"/>
      <c r="H1043" s="111"/>
      <c r="I1043" s="111"/>
      <c r="J1043" s="111"/>
      <c r="K1043" s="111"/>
      <c r="L1043" s="111"/>
      <c r="M1043" s="111"/>
      <c r="N1043" s="111"/>
      <c r="O1043" s="111"/>
      <c r="P1043" s="111"/>
    </row>
    <row r="1044" spans="1:16" s="127" customFormat="1" ht="11.25" customHeight="1" x14ac:dyDescent="0.2">
      <c r="A1044" s="254"/>
      <c r="B1044" s="258"/>
      <c r="C1044" s="259"/>
      <c r="D1044" s="44"/>
      <c r="E1044" s="111"/>
      <c r="F1044" s="111"/>
      <c r="G1044" s="111"/>
      <c r="H1044" s="111"/>
      <c r="I1044" s="111"/>
      <c r="J1044" s="111"/>
      <c r="K1044" s="111"/>
      <c r="L1044" s="111"/>
      <c r="M1044" s="111"/>
      <c r="N1044" s="111"/>
      <c r="O1044" s="111"/>
      <c r="P1044" s="111"/>
    </row>
    <row r="1045" spans="1:16" s="127" customFormat="1" ht="11.25" customHeight="1" x14ac:dyDescent="0.2">
      <c r="A1045" s="254"/>
      <c r="B1045" s="258"/>
      <c r="C1045" s="259"/>
      <c r="D1045" s="44"/>
      <c r="E1045" s="111"/>
      <c r="F1045" s="111"/>
      <c r="G1045" s="111"/>
      <c r="H1045" s="111"/>
      <c r="I1045" s="111"/>
      <c r="J1045" s="111"/>
      <c r="K1045" s="111"/>
      <c r="L1045" s="111"/>
      <c r="M1045" s="111"/>
      <c r="N1045" s="111"/>
      <c r="O1045" s="111"/>
      <c r="P1045" s="111"/>
    </row>
    <row r="1046" spans="1:16" s="127" customFormat="1" ht="11.25" customHeight="1" x14ac:dyDescent="0.2">
      <c r="A1046" s="254"/>
      <c r="B1046" s="258"/>
      <c r="C1046" s="259"/>
      <c r="D1046" s="44"/>
      <c r="E1046" s="111"/>
      <c r="F1046" s="111"/>
      <c r="G1046" s="111"/>
      <c r="H1046" s="111"/>
      <c r="I1046" s="111"/>
      <c r="J1046" s="111"/>
      <c r="K1046" s="111"/>
      <c r="L1046" s="111"/>
      <c r="M1046" s="111"/>
      <c r="N1046" s="111"/>
      <c r="O1046" s="111"/>
      <c r="P1046" s="111"/>
    </row>
    <row r="1047" spans="1:16" s="127" customFormat="1" ht="11.25" customHeight="1" x14ac:dyDescent="0.2">
      <c r="A1047" s="254"/>
      <c r="B1047" s="258"/>
      <c r="C1047" s="259"/>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7.28515625" defaultRowHeight="15" customHeight="1" x14ac:dyDescent="0.2"/>
  <cols>
    <col min="1" max="1" width="10.7109375" style="1" customWidth="1"/>
    <col min="2" max="3" width="45.7109375" style="1" customWidth="1"/>
    <col min="4" max="16" width="8" style="1" customWidth="1"/>
  </cols>
  <sheetData>
    <row r="1" spans="1:16" ht="37.5" customHeight="1" x14ac:dyDescent="0.2">
      <c r="A1" s="357" t="s">
        <v>3584</v>
      </c>
      <c r="B1" s="357"/>
      <c r="C1" s="357"/>
    </row>
    <row r="2" spans="1:16" ht="33" customHeight="1" x14ac:dyDescent="0.2">
      <c r="A2" s="358" t="s">
        <v>3585</v>
      </c>
      <c r="B2" s="359"/>
      <c r="C2" s="356"/>
      <c r="D2" s="11"/>
      <c r="E2" s="11"/>
      <c r="F2" s="11"/>
      <c r="G2" s="11"/>
      <c r="H2" s="11"/>
      <c r="I2" s="11"/>
      <c r="J2" s="11"/>
      <c r="K2" s="11"/>
      <c r="L2" s="11"/>
      <c r="M2" s="11"/>
      <c r="N2" s="11"/>
      <c r="O2" s="11"/>
      <c r="P2" s="11"/>
    </row>
    <row r="3" spans="1:16" ht="18.75" customHeight="1" x14ac:dyDescent="0.2">
      <c r="A3" s="94" t="s">
        <v>3586</v>
      </c>
      <c r="B3" s="360" t="s">
        <v>3587</v>
      </c>
      <c r="C3" s="356"/>
      <c r="D3" s="11"/>
      <c r="E3" s="11"/>
      <c r="F3" s="11"/>
      <c r="G3" s="11"/>
      <c r="H3" s="11"/>
      <c r="I3" s="11"/>
      <c r="J3" s="11"/>
      <c r="K3" s="11"/>
      <c r="L3" s="11"/>
      <c r="M3" s="11"/>
      <c r="N3" s="11"/>
      <c r="O3" s="11"/>
      <c r="P3" s="11"/>
    </row>
    <row r="4" spans="1:16" ht="37.5" hidden="1" customHeight="1" x14ac:dyDescent="0.2">
      <c r="A4" s="95" t="s">
        <v>3588</v>
      </c>
      <c r="B4" s="355" t="s">
        <v>3589</v>
      </c>
      <c r="C4" s="356"/>
      <c r="D4" s="11"/>
      <c r="E4" s="11"/>
      <c r="F4" s="11"/>
      <c r="G4" s="11"/>
      <c r="H4" s="11"/>
      <c r="I4" s="11"/>
      <c r="J4" s="11"/>
      <c r="K4" s="11"/>
      <c r="L4" s="11"/>
      <c r="M4" s="11"/>
      <c r="N4" s="11"/>
      <c r="O4" s="11"/>
      <c r="P4" s="11"/>
    </row>
    <row r="5" spans="1:16" ht="48" hidden="1" customHeight="1" x14ac:dyDescent="0.2">
      <c r="A5" s="95" t="s">
        <v>3588</v>
      </c>
      <c r="B5" s="355" t="s">
        <v>3590</v>
      </c>
      <c r="C5" s="356"/>
      <c r="D5" s="11"/>
      <c r="E5" s="11"/>
      <c r="F5" s="11"/>
      <c r="G5" s="11"/>
      <c r="H5" s="11"/>
      <c r="I5" s="11"/>
      <c r="J5" s="11"/>
      <c r="K5" s="11"/>
      <c r="L5" s="11"/>
      <c r="M5" s="11"/>
      <c r="N5" s="11"/>
      <c r="O5" s="11"/>
      <c r="P5" s="11"/>
    </row>
    <row r="6" spans="1:16" ht="59.25" hidden="1" customHeight="1" x14ac:dyDescent="0.2">
      <c r="A6" s="95" t="s">
        <v>3588</v>
      </c>
      <c r="B6" s="355" t="s">
        <v>3591</v>
      </c>
      <c r="C6" s="356"/>
      <c r="D6" s="11"/>
      <c r="E6" s="11"/>
      <c r="F6" s="11"/>
      <c r="G6" s="11"/>
      <c r="H6" s="11"/>
      <c r="I6" s="11"/>
      <c r="J6" s="11"/>
      <c r="K6" s="11"/>
      <c r="L6" s="11"/>
      <c r="M6" s="11"/>
      <c r="N6" s="11"/>
      <c r="O6" s="11"/>
      <c r="P6" s="11"/>
    </row>
    <row r="7" spans="1:16" ht="48" hidden="1" customHeight="1" x14ac:dyDescent="0.2">
      <c r="A7" s="95" t="s">
        <v>3592</v>
      </c>
      <c r="B7" s="355" t="s">
        <v>3593</v>
      </c>
      <c r="C7" s="356"/>
      <c r="D7" s="11"/>
      <c r="E7" s="11"/>
      <c r="F7" s="11"/>
      <c r="G7" s="11"/>
      <c r="H7" s="11"/>
      <c r="I7" s="11"/>
      <c r="J7" s="11"/>
      <c r="K7" s="11"/>
      <c r="L7" s="11"/>
      <c r="M7" s="11"/>
      <c r="N7" s="11"/>
      <c r="O7" s="11"/>
      <c r="P7" s="11"/>
    </row>
    <row r="8" spans="1:16" ht="41.25" hidden="1" customHeight="1" x14ac:dyDescent="0.2">
      <c r="A8" s="95" t="s">
        <v>3594</v>
      </c>
      <c r="B8" s="355" t="s">
        <v>3595</v>
      </c>
      <c r="C8" s="356"/>
      <c r="D8" s="11"/>
      <c r="E8" s="11"/>
      <c r="F8" s="11"/>
      <c r="G8" s="11"/>
      <c r="H8" s="11"/>
      <c r="I8" s="11"/>
      <c r="J8" s="11"/>
      <c r="K8" s="11"/>
      <c r="L8" s="11"/>
      <c r="M8" s="11"/>
      <c r="N8" s="11"/>
      <c r="O8" s="11"/>
      <c r="P8" s="11"/>
    </row>
    <row r="9" spans="1:16" ht="59.25" hidden="1" customHeight="1" x14ac:dyDescent="0.2">
      <c r="A9" s="95" t="s">
        <v>3596</v>
      </c>
      <c r="B9" s="355" t="s">
        <v>3597</v>
      </c>
      <c r="C9" s="356"/>
      <c r="D9" s="11"/>
      <c r="E9" s="11"/>
      <c r="F9" s="11"/>
      <c r="G9" s="11"/>
      <c r="H9" s="11"/>
      <c r="I9" s="11"/>
      <c r="J9" s="11"/>
      <c r="K9" s="11"/>
      <c r="L9" s="11"/>
      <c r="M9" s="11"/>
      <c r="N9" s="11"/>
      <c r="O9" s="11"/>
      <c r="P9" s="11"/>
    </row>
    <row r="10" spans="1:16" ht="61.5" hidden="1" customHeight="1" x14ac:dyDescent="0.2">
      <c r="A10" s="95" t="s">
        <v>3596</v>
      </c>
      <c r="B10" s="355" t="s">
        <v>3598</v>
      </c>
      <c r="C10" s="356"/>
      <c r="D10" s="11"/>
      <c r="E10" s="11"/>
      <c r="F10" s="11"/>
      <c r="G10" s="11"/>
      <c r="H10" s="11"/>
      <c r="I10" s="11"/>
      <c r="J10" s="11"/>
      <c r="K10" s="11"/>
      <c r="L10" s="11"/>
      <c r="M10" s="11"/>
      <c r="N10" s="11"/>
      <c r="O10" s="11"/>
      <c r="P10" s="11"/>
    </row>
    <row r="11" spans="1:16" ht="43.5" hidden="1" customHeight="1" x14ac:dyDescent="0.2">
      <c r="A11" s="95" t="s">
        <v>3596</v>
      </c>
      <c r="B11" s="355" t="s">
        <v>3599</v>
      </c>
      <c r="C11" s="356"/>
      <c r="D11" s="11"/>
      <c r="E11" s="11"/>
      <c r="F11" s="11"/>
      <c r="G11" s="11"/>
      <c r="H11" s="11"/>
      <c r="I11" s="11"/>
      <c r="J11" s="11"/>
      <c r="K11" s="11"/>
      <c r="L11" s="11"/>
      <c r="M11" s="11"/>
      <c r="N11" s="11"/>
      <c r="O11" s="11"/>
      <c r="P11" s="11"/>
    </row>
    <row r="12" spans="1:16" ht="27.75" hidden="1" customHeight="1" x14ac:dyDescent="0.2">
      <c r="A12" s="95" t="s">
        <v>3600</v>
      </c>
      <c r="B12" s="355" t="s">
        <v>3601</v>
      </c>
      <c r="C12" s="356"/>
      <c r="D12" s="11"/>
      <c r="E12" s="11"/>
      <c r="F12" s="11"/>
      <c r="G12" s="11"/>
      <c r="H12" s="11"/>
      <c r="I12" s="11"/>
      <c r="J12" s="11"/>
      <c r="K12" s="11"/>
      <c r="L12" s="11"/>
      <c r="M12" s="11"/>
      <c r="N12" s="11"/>
      <c r="O12" s="11"/>
      <c r="P12" s="11"/>
    </row>
    <row r="13" spans="1:16" ht="27.75" hidden="1" customHeight="1" x14ac:dyDescent="0.2">
      <c r="A13" s="95" t="s">
        <v>3602</v>
      </c>
      <c r="B13" s="355" t="s">
        <v>3603</v>
      </c>
      <c r="C13" s="356"/>
      <c r="D13" s="11"/>
      <c r="E13" s="11"/>
      <c r="F13" s="11"/>
      <c r="G13" s="11"/>
      <c r="H13" s="11"/>
      <c r="I13" s="11"/>
      <c r="J13" s="11"/>
      <c r="K13" s="11"/>
      <c r="L13" s="11"/>
      <c r="M13" s="11"/>
      <c r="N13" s="11"/>
      <c r="O13" s="11"/>
      <c r="P13" s="11"/>
    </row>
    <row r="14" spans="1:16" ht="45.75" hidden="1" customHeight="1" x14ac:dyDescent="0.2">
      <c r="A14" s="95" t="s">
        <v>3604</v>
      </c>
      <c r="B14" s="355" t="s">
        <v>3605</v>
      </c>
      <c r="C14" s="356"/>
      <c r="D14" s="11"/>
      <c r="E14" s="11"/>
      <c r="F14" s="11"/>
      <c r="G14" s="11"/>
      <c r="H14" s="11"/>
      <c r="I14" s="11"/>
      <c r="J14" s="11"/>
      <c r="K14" s="11"/>
      <c r="L14" s="11"/>
      <c r="M14" s="11"/>
      <c r="N14" s="11"/>
      <c r="O14" s="11"/>
      <c r="P14" s="11"/>
    </row>
    <row r="15" spans="1:16" ht="45.75" hidden="1" customHeight="1" x14ac:dyDescent="0.2">
      <c r="A15" s="95" t="s">
        <v>3606</v>
      </c>
      <c r="B15" s="355" t="s">
        <v>3607</v>
      </c>
      <c r="C15" s="356"/>
      <c r="D15" s="11"/>
      <c r="E15" s="11"/>
      <c r="F15" s="11"/>
      <c r="G15" s="11"/>
      <c r="H15" s="11"/>
      <c r="I15" s="11"/>
      <c r="J15" s="11"/>
      <c r="K15" s="11"/>
      <c r="L15" s="11"/>
      <c r="M15" s="11"/>
      <c r="N15" s="11"/>
      <c r="O15" s="11"/>
      <c r="P15" s="11"/>
    </row>
    <row r="16" spans="1:16" ht="51" hidden="1" customHeight="1" x14ac:dyDescent="0.2">
      <c r="A16" s="95" t="s">
        <v>3608</v>
      </c>
      <c r="B16" s="355" t="s">
        <v>3609</v>
      </c>
      <c r="C16" s="356"/>
      <c r="D16" s="11"/>
      <c r="E16" s="11"/>
      <c r="F16" s="11"/>
      <c r="G16" s="11"/>
      <c r="H16" s="11"/>
      <c r="I16" s="11"/>
      <c r="J16" s="11"/>
      <c r="K16" s="11"/>
      <c r="L16" s="11"/>
      <c r="M16" s="11"/>
      <c r="N16" s="11"/>
      <c r="O16" s="11"/>
      <c r="P16" s="11"/>
    </row>
    <row r="17" spans="1:16" ht="27.75" hidden="1" customHeight="1" x14ac:dyDescent="0.2">
      <c r="A17" s="95" t="s">
        <v>3610</v>
      </c>
      <c r="B17" s="355" t="s">
        <v>3611</v>
      </c>
      <c r="C17" s="356"/>
      <c r="D17" s="11"/>
      <c r="E17" s="11"/>
      <c r="F17" s="11"/>
      <c r="G17" s="11"/>
      <c r="H17" s="11"/>
      <c r="I17" s="11"/>
      <c r="J17" s="11"/>
      <c r="K17" s="11"/>
      <c r="L17" s="11"/>
      <c r="M17" s="11"/>
      <c r="N17" s="11"/>
      <c r="O17" s="11"/>
      <c r="P17" s="11"/>
    </row>
    <row r="18" spans="1:16" ht="27.75" hidden="1" customHeight="1" x14ac:dyDescent="0.2">
      <c r="A18" s="95" t="s">
        <v>3612</v>
      </c>
      <c r="B18" s="355" t="s">
        <v>3613</v>
      </c>
      <c r="C18" s="356"/>
      <c r="D18" s="11"/>
      <c r="E18" s="11"/>
      <c r="F18" s="11"/>
      <c r="G18" s="11"/>
      <c r="H18" s="11"/>
      <c r="I18" s="11"/>
      <c r="J18" s="11"/>
      <c r="K18" s="11"/>
      <c r="L18" s="11"/>
      <c r="M18" s="11"/>
      <c r="N18" s="11"/>
      <c r="O18" s="11"/>
      <c r="P18" s="11"/>
    </row>
    <row r="19" spans="1:16" ht="45" hidden="1" customHeight="1" x14ac:dyDescent="0.2">
      <c r="A19" s="95" t="s">
        <v>3612</v>
      </c>
      <c r="B19" s="355" t="s">
        <v>3614</v>
      </c>
      <c r="C19" s="356"/>
      <c r="D19" s="11"/>
      <c r="E19" s="11"/>
      <c r="F19" s="11"/>
      <c r="G19" s="11"/>
      <c r="H19" s="11"/>
      <c r="I19" s="11"/>
      <c r="J19" s="11"/>
      <c r="K19" s="11"/>
      <c r="L19" s="11"/>
      <c r="M19" s="11"/>
      <c r="N19" s="11"/>
      <c r="O19" s="11"/>
      <c r="P19" s="11"/>
    </row>
    <row r="20" spans="1:16" ht="45" hidden="1" customHeight="1" x14ac:dyDescent="0.2">
      <c r="A20" s="95" t="s">
        <v>3615</v>
      </c>
      <c r="B20" s="355" t="s">
        <v>3616</v>
      </c>
      <c r="C20" s="356"/>
      <c r="D20" s="11"/>
      <c r="E20" s="11"/>
      <c r="F20" s="11"/>
      <c r="G20" s="11"/>
      <c r="H20" s="11"/>
      <c r="I20" s="11"/>
      <c r="J20" s="11"/>
      <c r="K20" s="11"/>
      <c r="L20" s="11"/>
      <c r="M20" s="11"/>
      <c r="N20" s="11"/>
      <c r="O20" s="11"/>
      <c r="P20" s="11"/>
    </row>
    <row r="21" spans="1:16" ht="30" hidden="1" customHeight="1" x14ac:dyDescent="0.2">
      <c r="A21" s="95" t="s">
        <v>3617</v>
      </c>
      <c r="B21" s="355" t="s">
        <v>3618</v>
      </c>
      <c r="C21" s="356"/>
      <c r="D21" s="11"/>
      <c r="E21" s="11"/>
      <c r="F21" s="11"/>
      <c r="G21" s="11"/>
      <c r="H21" s="11"/>
      <c r="I21" s="11"/>
      <c r="J21" s="11"/>
      <c r="K21" s="11"/>
      <c r="L21" s="11"/>
      <c r="M21" s="11"/>
      <c r="N21" s="11"/>
      <c r="O21" s="11"/>
      <c r="P21" s="11"/>
    </row>
    <row r="22" spans="1:16" ht="30" hidden="1" customHeight="1" x14ac:dyDescent="0.2">
      <c r="A22" s="95" t="s">
        <v>3619</v>
      </c>
      <c r="B22" s="355" t="s">
        <v>3620</v>
      </c>
      <c r="C22" s="356"/>
      <c r="D22" s="11"/>
      <c r="E22" s="11"/>
      <c r="F22" s="11"/>
      <c r="G22" s="11"/>
      <c r="H22" s="11"/>
      <c r="I22" s="11"/>
      <c r="J22" s="11"/>
      <c r="K22" s="11"/>
      <c r="L22" s="11"/>
      <c r="M22" s="11"/>
      <c r="N22" s="11"/>
      <c r="O22" s="11"/>
      <c r="P22" s="11"/>
    </row>
    <row r="23" spans="1:16" ht="30" hidden="1" customHeight="1" x14ac:dyDescent="0.2">
      <c r="A23" s="95" t="s">
        <v>3621</v>
      </c>
      <c r="B23" s="355" t="s">
        <v>3622</v>
      </c>
      <c r="C23" s="356"/>
      <c r="D23" s="11"/>
      <c r="E23" s="11"/>
      <c r="F23" s="11"/>
      <c r="G23" s="11"/>
      <c r="H23" s="11"/>
      <c r="I23" s="11"/>
      <c r="J23" s="11"/>
      <c r="K23" s="11"/>
      <c r="L23" s="11"/>
      <c r="M23" s="11"/>
      <c r="N23" s="11"/>
      <c r="O23" s="11"/>
      <c r="P23" s="11"/>
    </row>
    <row r="24" spans="1:16" ht="30" hidden="1" customHeight="1" x14ac:dyDescent="0.2">
      <c r="A24" s="95" t="s">
        <v>3623</v>
      </c>
      <c r="B24" s="355" t="s">
        <v>3624</v>
      </c>
      <c r="C24" s="356"/>
      <c r="D24" s="11"/>
      <c r="E24" s="11"/>
      <c r="F24" s="11"/>
      <c r="G24" s="11"/>
      <c r="H24" s="11"/>
      <c r="I24" s="11"/>
      <c r="J24" s="11"/>
      <c r="K24" s="11"/>
      <c r="L24" s="11"/>
      <c r="M24" s="11"/>
      <c r="N24" s="11"/>
      <c r="O24" s="11"/>
      <c r="P24" s="11"/>
    </row>
    <row r="25" spans="1:16" ht="30" hidden="1" customHeight="1" x14ac:dyDescent="0.2">
      <c r="A25" s="95" t="s">
        <v>3625</v>
      </c>
      <c r="B25" s="355" t="s">
        <v>3626</v>
      </c>
      <c r="C25" s="356"/>
      <c r="D25" s="11"/>
      <c r="E25" s="11"/>
      <c r="F25" s="11"/>
      <c r="G25" s="11"/>
      <c r="H25" s="11"/>
      <c r="I25" s="11"/>
      <c r="J25" s="11"/>
      <c r="K25" s="11"/>
      <c r="L25" s="11"/>
      <c r="M25" s="11"/>
      <c r="N25" s="11"/>
      <c r="O25" s="11"/>
      <c r="P25" s="11"/>
    </row>
    <row r="26" spans="1:16" ht="30" hidden="1" customHeight="1" x14ac:dyDescent="0.2">
      <c r="A26" s="95" t="s">
        <v>3627</v>
      </c>
      <c r="B26" s="355" t="s">
        <v>3628</v>
      </c>
      <c r="C26" s="356"/>
      <c r="D26" s="11"/>
      <c r="E26" s="11"/>
      <c r="F26" s="11"/>
      <c r="G26" s="11"/>
      <c r="H26" s="11"/>
      <c r="I26" s="11"/>
      <c r="J26" s="11"/>
      <c r="K26" s="11"/>
      <c r="L26" s="11"/>
      <c r="M26" s="11"/>
      <c r="N26" s="11"/>
      <c r="O26" s="11"/>
      <c r="P26" s="11"/>
    </row>
    <row r="27" spans="1:16" ht="70.5" hidden="1" customHeight="1" x14ac:dyDescent="0.2">
      <c r="A27" s="95" t="s">
        <v>3629</v>
      </c>
      <c r="B27" s="355" t="s">
        <v>3630</v>
      </c>
      <c r="C27" s="356"/>
      <c r="D27" s="11"/>
      <c r="E27" s="11"/>
      <c r="F27" s="11"/>
      <c r="G27" s="11"/>
      <c r="H27" s="11"/>
      <c r="I27" s="11"/>
      <c r="J27" s="11"/>
      <c r="K27" s="11"/>
      <c r="L27" s="11"/>
      <c r="M27" s="11"/>
      <c r="N27" s="11"/>
      <c r="O27" s="11"/>
      <c r="P27" s="11"/>
    </row>
    <row r="28" spans="1:16" ht="48" hidden="1" customHeight="1" x14ac:dyDescent="0.2">
      <c r="A28" s="95" t="s">
        <v>3631</v>
      </c>
      <c r="B28" s="355" t="s">
        <v>3632</v>
      </c>
      <c r="C28" s="356"/>
      <c r="D28" s="11"/>
      <c r="E28" s="11"/>
      <c r="F28" s="11"/>
      <c r="G28" s="11"/>
      <c r="H28" s="11"/>
      <c r="I28" s="11"/>
      <c r="J28" s="11"/>
      <c r="K28" s="11"/>
      <c r="L28" s="11"/>
      <c r="M28" s="11"/>
      <c r="N28" s="11"/>
      <c r="O28" s="11"/>
      <c r="P28" s="11"/>
    </row>
    <row r="29" spans="1:16" ht="100.5" hidden="1" customHeight="1" x14ac:dyDescent="0.2">
      <c r="A29" s="95" t="s">
        <v>3633</v>
      </c>
      <c r="B29" s="355" t="s">
        <v>3634</v>
      </c>
      <c r="C29" s="356"/>
      <c r="D29" s="11"/>
      <c r="E29" s="11"/>
      <c r="F29" s="11"/>
      <c r="G29" s="11"/>
      <c r="H29" s="11"/>
      <c r="I29" s="11"/>
      <c r="J29" s="11"/>
      <c r="K29" s="11"/>
      <c r="L29" s="11"/>
      <c r="M29" s="11"/>
      <c r="N29" s="11"/>
      <c r="O29" s="11"/>
      <c r="P29" s="11"/>
    </row>
    <row r="30" spans="1:16" ht="45" hidden="1" customHeight="1" x14ac:dyDescent="0.2">
      <c r="A30" s="95" t="s">
        <v>3635</v>
      </c>
      <c r="B30" s="355" t="s">
        <v>3636</v>
      </c>
      <c r="C30" s="356"/>
      <c r="D30" s="11"/>
      <c r="E30" s="11"/>
      <c r="F30" s="11"/>
      <c r="G30" s="11"/>
      <c r="H30" s="11"/>
      <c r="I30" s="11"/>
      <c r="J30" s="11"/>
      <c r="K30" s="11"/>
      <c r="L30" s="11"/>
      <c r="M30" s="11"/>
      <c r="N30" s="11"/>
      <c r="O30" s="11"/>
      <c r="P30" s="11"/>
    </row>
    <row r="31" spans="1:16" ht="45" hidden="1" customHeight="1" x14ac:dyDescent="0.2">
      <c r="A31" s="95" t="s">
        <v>3637</v>
      </c>
      <c r="B31" s="355" t="s">
        <v>3638</v>
      </c>
      <c r="C31" s="356"/>
      <c r="D31" s="11"/>
      <c r="E31" s="11"/>
      <c r="F31" s="11"/>
      <c r="G31" s="11"/>
      <c r="H31" s="11"/>
      <c r="I31" s="11"/>
      <c r="J31" s="11"/>
      <c r="K31" s="11"/>
      <c r="L31" s="11"/>
      <c r="M31" s="11"/>
      <c r="N31" s="11"/>
      <c r="O31" s="11"/>
      <c r="P31" s="11"/>
    </row>
    <row r="32" spans="1:16" ht="45" hidden="1" customHeight="1" x14ac:dyDescent="0.2">
      <c r="A32" s="95" t="s">
        <v>3639</v>
      </c>
      <c r="B32" s="355" t="s">
        <v>3640</v>
      </c>
      <c r="C32" s="356"/>
      <c r="D32" s="11"/>
      <c r="E32" s="11"/>
      <c r="F32" s="11"/>
      <c r="G32" s="11"/>
      <c r="H32" s="11"/>
      <c r="I32" s="11"/>
      <c r="J32" s="11"/>
      <c r="K32" s="11"/>
      <c r="L32" s="11"/>
      <c r="M32" s="11"/>
      <c r="N32" s="11"/>
      <c r="O32" s="11"/>
      <c r="P32" s="11"/>
    </row>
    <row r="33" spans="1:16" ht="72" hidden="1" customHeight="1" x14ac:dyDescent="0.2">
      <c r="A33" s="95" t="s">
        <v>3641</v>
      </c>
      <c r="B33" s="355" t="s">
        <v>3642</v>
      </c>
      <c r="C33" s="356"/>
      <c r="D33" s="11"/>
      <c r="E33" s="11"/>
      <c r="F33" s="11"/>
      <c r="G33" s="11"/>
      <c r="H33" s="11"/>
      <c r="I33" s="11"/>
      <c r="J33" s="11"/>
      <c r="K33" s="11"/>
      <c r="L33" s="11"/>
      <c r="M33" s="11"/>
      <c r="N33" s="11"/>
      <c r="O33" s="11"/>
      <c r="P33" s="11"/>
    </row>
    <row r="34" spans="1:16" ht="79.5" hidden="1" customHeight="1" x14ac:dyDescent="0.2">
      <c r="A34" s="95" t="s">
        <v>3643</v>
      </c>
      <c r="B34" s="355" t="s">
        <v>3644</v>
      </c>
      <c r="C34" s="356"/>
      <c r="D34" s="11"/>
      <c r="E34" s="11"/>
      <c r="F34" s="11"/>
      <c r="G34" s="11"/>
      <c r="H34" s="11"/>
      <c r="I34" s="11"/>
      <c r="J34" s="11"/>
      <c r="K34" s="11"/>
      <c r="L34" s="11"/>
      <c r="M34" s="11"/>
      <c r="N34" s="11"/>
      <c r="O34" s="11"/>
      <c r="P34" s="11"/>
    </row>
    <row r="35" spans="1:16" ht="70.5" hidden="1" customHeight="1" x14ac:dyDescent="0.2">
      <c r="A35" s="95" t="s">
        <v>3645</v>
      </c>
      <c r="B35" s="355" t="s">
        <v>3646</v>
      </c>
      <c r="C35" s="356"/>
      <c r="D35" s="11"/>
      <c r="E35" s="11"/>
      <c r="F35" s="11"/>
      <c r="G35" s="11"/>
      <c r="H35" s="11"/>
      <c r="I35" s="11"/>
      <c r="J35" s="11"/>
      <c r="K35" s="11"/>
      <c r="L35" s="11"/>
      <c r="M35" s="11"/>
      <c r="N35" s="11"/>
      <c r="O35" s="11"/>
      <c r="P35" s="11"/>
    </row>
    <row r="36" spans="1:16" ht="45.75" hidden="1" customHeight="1" x14ac:dyDescent="0.2">
      <c r="A36" s="95" t="s">
        <v>3647</v>
      </c>
      <c r="B36" s="355" t="s">
        <v>3648</v>
      </c>
      <c r="C36" s="356"/>
      <c r="D36" s="11"/>
      <c r="E36" s="11"/>
      <c r="F36" s="11"/>
      <c r="G36" s="11"/>
      <c r="H36" s="11"/>
      <c r="I36" s="11"/>
      <c r="J36" s="11"/>
      <c r="K36" s="11"/>
      <c r="L36" s="11"/>
      <c r="M36" s="11"/>
      <c r="N36" s="11"/>
      <c r="O36" s="11"/>
      <c r="P36" s="11"/>
    </row>
    <row r="37" spans="1:16" ht="54.75" hidden="1" customHeight="1" x14ac:dyDescent="0.2">
      <c r="A37" s="95" t="s">
        <v>3649</v>
      </c>
      <c r="B37" s="355" t="s">
        <v>3650</v>
      </c>
      <c r="C37" s="356"/>
      <c r="D37" s="11"/>
      <c r="E37" s="11"/>
      <c r="F37" s="11"/>
      <c r="G37" s="11"/>
      <c r="H37" s="11"/>
      <c r="I37" s="11"/>
      <c r="J37" s="11"/>
      <c r="K37" s="11"/>
      <c r="L37" s="11"/>
      <c r="M37" s="11"/>
      <c r="N37" s="11"/>
      <c r="O37" s="11"/>
      <c r="P37" s="11"/>
    </row>
    <row r="38" spans="1:16" ht="37.5" hidden="1" customHeight="1" x14ac:dyDescent="0.2">
      <c r="A38" s="95" t="s">
        <v>3651</v>
      </c>
      <c r="B38" s="355" t="s">
        <v>3652</v>
      </c>
      <c r="C38" s="356"/>
      <c r="D38" s="11"/>
      <c r="E38" s="11"/>
      <c r="F38" s="11"/>
      <c r="G38" s="11"/>
      <c r="H38" s="11"/>
      <c r="I38" s="11"/>
      <c r="J38" s="11"/>
      <c r="K38" s="11"/>
      <c r="L38" s="11"/>
      <c r="M38" s="11"/>
      <c r="N38" s="11"/>
      <c r="O38" s="11"/>
      <c r="P38" s="11"/>
    </row>
    <row r="39" spans="1:16" ht="61.5" hidden="1" customHeight="1" x14ac:dyDescent="0.2">
      <c r="A39" s="95" t="s">
        <v>3653</v>
      </c>
      <c r="B39" s="355" t="s">
        <v>3654</v>
      </c>
      <c r="C39" s="356"/>
      <c r="D39" s="11"/>
      <c r="E39" s="11"/>
      <c r="F39" s="11"/>
      <c r="G39" s="11"/>
      <c r="H39" s="11"/>
      <c r="I39" s="11"/>
      <c r="J39" s="11"/>
      <c r="K39" s="11"/>
      <c r="L39" s="11"/>
      <c r="M39" s="11"/>
      <c r="N39" s="11"/>
      <c r="O39" s="11"/>
      <c r="P39" s="11"/>
    </row>
    <row r="40" spans="1:16" ht="53.25" hidden="1" customHeight="1" x14ac:dyDescent="0.2">
      <c r="A40" s="95" t="s">
        <v>3655</v>
      </c>
      <c r="B40" s="355" t="s">
        <v>3656</v>
      </c>
      <c r="C40" s="356"/>
      <c r="D40" s="11"/>
      <c r="E40" s="11"/>
      <c r="F40" s="11"/>
      <c r="G40" s="11"/>
      <c r="H40" s="11"/>
      <c r="I40" s="11"/>
      <c r="J40" s="11"/>
      <c r="K40" s="11"/>
      <c r="L40" s="11"/>
      <c r="M40" s="11"/>
      <c r="N40" s="11"/>
      <c r="O40" s="11"/>
      <c r="P40" s="11"/>
    </row>
    <row r="41" spans="1:16" ht="73.5" hidden="1" customHeight="1" x14ac:dyDescent="0.2">
      <c r="A41" s="95" t="s">
        <v>3657</v>
      </c>
      <c r="B41" s="355" t="s">
        <v>3658</v>
      </c>
      <c r="C41" s="356"/>
      <c r="D41" s="11"/>
      <c r="E41" s="11"/>
      <c r="F41" s="11"/>
      <c r="G41" s="11"/>
      <c r="H41" s="11"/>
      <c r="I41" s="11"/>
      <c r="J41" s="11"/>
      <c r="K41" s="11"/>
      <c r="L41" s="11"/>
      <c r="M41" s="11"/>
      <c r="N41" s="11"/>
      <c r="O41" s="11"/>
      <c r="P41" s="11"/>
    </row>
    <row r="42" spans="1:16" ht="57.75" hidden="1" customHeight="1" x14ac:dyDescent="0.2">
      <c r="A42" s="95" t="s">
        <v>3659</v>
      </c>
      <c r="B42" s="355" t="s">
        <v>3660</v>
      </c>
      <c r="C42" s="356"/>
      <c r="D42" s="11"/>
      <c r="E42" s="11"/>
      <c r="F42" s="11"/>
      <c r="G42" s="11"/>
      <c r="H42" s="11"/>
      <c r="I42" s="11"/>
      <c r="J42" s="11"/>
      <c r="K42" s="11"/>
      <c r="L42" s="11"/>
      <c r="M42" s="11"/>
      <c r="N42" s="11"/>
      <c r="O42" s="11"/>
      <c r="P42" s="11"/>
    </row>
    <row r="43" spans="1:16" ht="84" hidden="1" customHeight="1" x14ac:dyDescent="0.2">
      <c r="A43" s="95" t="s">
        <v>3661</v>
      </c>
      <c r="B43" s="355" t="s">
        <v>3662</v>
      </c>
      <c r="C43" s="356"/>
      <c r="D43" s="11"/>
      <c r="E43" s="11"/>
      <c r="F43" s="11"/>
      <c r="G43" s="11"/>
      <c r="H43" s="11"/>
      <c r="I43" s="11"/>
      <c r="J43" s="11"/>
      <c r="K43" s="11"/>
      <c r="L43" s="11"/>
      <c r="M43" s="11"/>
      <c r="N43" s="11"/>
      <c r="O43" s="11"/>
      <c r="P43" s="11"/>
    </row>
    <row r="44" spans="1:16" ht="48" hidden="1" customHeight="1" x14ac:dyDescent="0.2">
      <c r="A44" s="95" t="s">
        <v>3663</v>
      </c>
      <c r="B44" s="355" t="s">
        <v>3664</v>
      </c>
      <c r="C44" s="356"/>
      <c r="D44" s="11"/>
      <c r="E44" s="11"/>
      <c r="F44" s="11"/>
      <c r="G44" s="11"/>
      <c r="H44" s="11"/>
      <c r="I44" s="11"/>
      <c r="J44" s="11"/>
      <c r="K44" s="11"/>
      <c r="L44" s="11"/>
      <c r="M44" s="11"/>
      <c r="N44" s="11"/>
      <c r="O44" s="11"/>
      <c r="P44" s="11"/>
    </row>
    <row r="45" spans="1:16" ht="57" hidden="1" customHeight="1" x14ac:dyDescent="0.2">
      <c r="A45" s="95" t="s">
        <v>3665</v>
      </c>
      <c r="B45" s="355" t="s">
        <v>3666</v>
      </c>
      <c r="C45" s="356"/>
      <c r="D45" s="11"/>
      <c r="E45" s="11"/>
      <c r="F45" s="11"/>
      <c r="G45" s="11"/>
      <c r="H45" s="11"/>
      <c r="I45" s="11"/>
      <c r="J45" s="11"/>
      <c r="K45" s="11"/>
      <c r="L45" s="11"/>
      <c r="M45" s="11"/>
      <c r="N45" s="11"/>
      <c r="O45" s="11"/>
      <c r="P45" s="11"/>
    </row>
    <row r="46" spans="1:16" ht="73.5" hidden="1" customHeight="1" x14ac:dyDescent="0.2">
      <c r="A46" s="95" t="s">
        <v>3667</v>
      </c>
      <c r="B46" s="355" t="s">
        <v>3668</v>
      </c>
      <c r="C46" s="356"/>
      <c r="D46" s="11"/>
      <c r="E46" s="11"/>
      <c r="F46" s="11"/>
      <c r="G46" s="11"/>
      <c r="H46" s="11"/>
      <c r="I46" s="11"/>
      <c r="J46" s="11"/>
      <c r="K46" s="11"/>
      <c r="L46" s="11"/>
      <c r="M46" s="11"/>
      <c r="N46" s="11"/>
      <c r="O46" s="11"/>
      <c r="P46" s="11"/>
    </row>
    <row r="47" spans="1:16" ht="66" hidden="1" customHeight="1" x14ac:dyDescent="0.2">
      <c r="A47" s="261" t="s">
        <v>3669</v>
      </c>
      <c r="B47" s="363" t="s">
        <v>3670</v>
      </c>
      <c r="C47" s="363"/>
      <c r="D47" s="11"/>
      <c r="E47" s="11"/>
      <c r="F47" s="11"/>
      <c r="G47" s="11"/>
      <c r="H47" s="11"/>
      <c r="I47" s="11"/>
      <c r="J47" s="11"/>
      <c r="K47" s="11"/>
      <c r="L47" s="11"/>
      <c r="M47" s="11"/>
      <c r="N47" s="11"/>
      <c r="O47" s="11"/>
      <c r="P47" s="11"/>
    </row>
    <row r="48" spans="1:16" ht="123.75" customHeight="1" x14ac:dyDescent="0.2">
      <c r="A48" s="261" t="s">
        <v>3671</v>
      </c>
      <c r="B48" s="355" t="s">
        <v>3672</v>
      </c>
      <c r="C48" s="356"/>
      <c r="D48" s="11"/>
      <c r="E48" s="11"/>
      <c r="F48" s="11"/>
      <c r="G48" s="11"/>
      <c r="H48" s="11"/>
      <c r="I48" s="11"/>
      <c r="J48" s="11"/>
      <c r="K48" s="11"/>
      <c r="L48" s="11"/>
      <c r="M48" s="11"/>
      <c r="N48" s="11"/>
      <c r="O48" s="11"/>
      <c r="P48" s="11"/>
    </row>
    <row r="49" spans="1:17" ht="34.5" customHeight="1" x14ac:dyDescent="0.2">
      <c r="A49" s="261" t="s">
        <v>3673</v>
      </c>
      <c r="B49" s="355" t="s">
        <v>3674</v>
      </c>
      <c r="C49" s="356"/>
      <c r="D49" s="11"/>
      <c r="E49" s="11"/>
      <c r="F49" s="11"/>
      <c r="G49" s="11"/>
      <c r="H49" s="11"/>
      <c r="I49" s="11"/>
      <c r="J49" s="11"/>
      <c r="K49" s="11"/>
      <c r="L49" s="11"/>
      <c r="M49" s="11"/>
      <c r="N49" s="11"/>
      <c r="O49" s="11"/>
      <c r="P49" s="11"/>
    </row>
    <row r="50" spans="1:17" ht="34.5" customHeight="1" x14ac:dyDescent="0.2">
      <c r="A50" s="261" t="s">
        <v>3675</v>
      </c>
      <c r="B50" s="355" t="s">
        <v>3676</v>
      </c>
      <c r="C50" s="356"/>
      <c r="D50" s="11"/>
      <c r="E50" s="11"/>
      <c r="F50" s="11"/>
      <c r="G50" s="11"/>
      <c r="H50" s="11"/>
      <c r="I50" s="11"/>
      <c r="J50" s="11"/>
      <c r="K50" s="11"/>
      <c r="L50" s="11"/>
      <c r="M50" s="11"/>
      <c r="N50" s="11"/>
      <c r="O50" s="11"/>
      <c r="P50" s="11"/>
    </row>
    <row r="51" spans="1:17" ht="31.5" customHeight="1" x14ac:dyDescent="0.2">
      <c r="A51" s="261" t="s">
        <v>3677</v>
      </c>
      <c r="B51" s="355" t="s">
        <v>3678</v>
      </c>
      <c r="C51" s="356"/>
      <c r="D51" s="11"/>
      <c r="E51" s="11"/>
      <c r="F51" s="11"/>
      <c r="G51" s="11"/>
      <c r="H51" s="11"/>
      <c r="I51" s="11"/>
      <c r="J51" s="11"/>
      <c r="K51" s="11"/>
      <c r="L51" s="11"/>
      <c r="M51" s="11"/>
      <c r="N51" s="11"/>
      <c r="O51" s="11"/>
      <c r="P51" s="11"/>
    </row>
    <row r="52" spans="1:17" ht="31.5" customHeight="1" x14ac:dyDescent="0.2">
      <c r="A52" s="261" t="s">
        <v>3679</v>
      </c>
      <c r="B52" s="355" t="s">
        <v>3680</v>
      </c>
      <c r="C52" s="356"/>
      <c r="D52" s="11"/>
      <c r="E52" s="11"/>
      <c r="F52" s="11"/>
      <c r="G52" s="11"/>
      <c r="H52" s="11"/>
      <c r="I52" s="11"/>
      <c r="J52" s="11"/>
      <c r="K52" s="11"/>
      <c r="L52" s="11"/>
      <c r="M52" s="11"/>
      <c r="N52" s="11"/>
      <c r="O52" s="11"/>
      <c r="P52" s="11"/>
    </row>
    <row r="53" spans="1:17" ht="31.5" customHeight="1" x14ac:dyDescent="0.2">
      <c r="A53" s="261" t="s">
        <v>3681</v>
      </c>
      <c r="B53" s="364" t="s">
        <v>3682</v>
      </c>
      <c r="C53" s="365"/>
      <c r="D53" s="11"/>
      <c r="E53" s="11"/>
      <c r="F53" s="11"/>
      <c r="G53" s="11"/>
      <c r="H53" s="11"/>
      <c r="I53" s="11"/>
      <c r="J53" s="11"/>
      <c r="K53" s="11"/>
      <c r="L53" s="11"/>
      <c r="M53" s="11"/>
      <c r="N53" s="11"/>
      <c r="O53" s="11"/>
      <c r="P53" s="11"/>
    </row>
    <row r="54" spans="1:17" ht="31.5" customHeight="1" x14ac:dyDescent="0.2">
      <c r="A54" s="261" t="s">
        <v>3683</v>
      </c>
      <c r="B54" s="364" t="s">
        <v>3684</v>
      </c>
      <c r="C54" s="365"/>
      <c r="D54" s="11"/>
      <c r="E54" s="11"/>
      <c r="F54" s="11"/>
      <c r="G54" s="11"/>
      <c r="H54" s="11"/>
      <c r="I54" s="11"/>
      <c r="J54" s="11"/>
      <c r="K54" s="11"/>
      <c r="L54" s="11"/>
      <c r="M54" s="11"/>
      <c r="N54" s="11"/>
      <c r="O54" s="11"/>
      <c r="P54" s="11"/>
    </row>
    <row r="55" spans="1:17" ht="54.6" customHeight="1" x14ac:dyDescent="0.2">
      <c r="A55" s="261" t="s">
        <v>3685</v>
      </c>
      <c r="B55" s="364" t="s">
        <v>3686</v>
      </c>
      <c r="C55" s="365"/>
      <c r="D55" s="11"/>
      <c r="E55" s="11"/>
      <c r="F55" s="11"/>
      <c r="G55" s="11"/>
      <c r="H55" s="11"/>
      <c r="I55" s="11"/>
      <c r="J55" s="11"/>
      <c r="K55" s="11"/>
      <c r="L55" s="11"/>
      <c r="M55" s="11"/>
      <c r="N55" s="11"/>
      <c r="O55" s="11"/>
      <c r="P55" s="11"/>
    </row>
    <row r="56" spans="1:17" ht="54.6" customHeight="1" x14ac:dyDescent="0.2">
      <c r="A56" s="261" t="s">
        <v>3687</v>
      </c>
      <c r="B56" s="364" t="s">
        <v>3688</v>
      </c>
      <c r="C56" s="365"/>
      <c r="D56" s="11"/>
      <c r="E56" s="11"/>
      <c r="F56" s="11"/>
      <c r="G56" s="11"/>
      <c r="H56" s="11"/>
      <c r="I56" s="11"/>
      <c r="J56" s="11"/>
      <c r="K56" s="11"/>
      <c r="L56" s="11"/>
      <c r="M56" s="11"/>
      <c r="N56" s="11"/>
      <c r="O56" s="11"/>
      <c r="P56" s="11"/>
    </row>
    <row r="57" spans="1:17" ht="54" customHeight="1" x14ac:dyDescent="0.2">
      <c r="A57" s="261" t="s">
        <v>3689</v>
      </c>
      <c r="B57" s="364" t="s">
        <v>3690</v>
      </c>
      <c r="C57" s="365"/>
      <c r="D57" s="11"/>
      <c r="E57" s="11"/>
      <c r="F57" s="11"/>
      <c r="G57" s="11"/>
      <c r="H57" s="11"/>
      <c r="I57" s="11"/>
      <c r="J57" s="11"/>
      <c r="K57" s="11"/>
      <c r="L57" s="11"/>
      <c r="M57" s="11"/>
      <c r="N57" s="11"/>
      <c r="O57" s="11"/>
      <c r="P57" s="11"/>
    </row>
    <row r="58" spans="1:17" ht="31.15" customHeight="1" x14ac:dyDescent="0.2">
      <c r="A58" s="261" t="s">
        <v>3691</v>
      </c>
      <c r="B58" s="361" t="s">
        <v>3692</v>
      </c>
      <c r="C58" s="362"/>
      <c r="D58" s="11"/>
      <c r="E58" s="11"/>
      <c r="F58" s="11"/>
      <c r="G58" s="11"/>
      <c r="H58" s="11"/>
      <c r="I58" s="11"/>
      <c r="J58" s="11"/>
      <c r="K58" s="11"/>
      <c r="L58" s="11"/>
      <c r="M58" s="11"/>
      <c r="N58" s="11"/>
      <c r="O58" s="11"/>
      <c r="P58" s="11"/>
    </row>
    <row r="59" spans="1:17" ht="46.5" customHeight="1" x14ac:dyDescent="0.2">
      <c r="A59" s="260" t="s">
        <v>3693</v>
      </c>
      <c r="B59" s="353" t="s">
        <v>3694</v>
      </c>
      <c r="C59" s="354"/>
      <c r="D59" s="113"/>
      <c r="E59" s="11"/>
      <c r="F59" s="11"/>
      <c r="G59" s="11"/>
      <c r="H59" s="11"/>
      <c r="I59" s="11"/>
      <c r="J59" s="11"/>
      <c r="K59" s="11"/>
      <c r="L59" s="11"/>
      <c r="M59" s="11"/>
      <c r="N59" s="11"/>
      <c r="O59" s="11"/>
      <c r="P59" s="11"/>
    </row>
    <row r="60" spans="1:17" ht="39" customHeight="1" x14ac:dyDescent="0.2">
      <c r="A60" s="260" t="s">
        <v>3695</v>
      </c>
      <c r="B60" s="353" t="s">
        <v>3696</v>
      </c>
      <c r="C60" s="354"/>
      <c r="D60" s="113"/>
      <c r="E60" s="11"/>
      <c r="F60" s="11"/>
      <c r="G60" s="11"/>
      <c r="H60" s="11"/>
      <c r="I60" s="11"/>
      <c r="J60" s="11"/>
      <c r="K60" s="11"/>
      <c r="L60" s="11"/>
      <c r="M60" s="11"/>
      <c r="N60" s="11"/>
      <c r="O60" s="11"/>
      <c r="P60" s="11"/>
    </row>
    <row r="61" spans="1:17" ht="39" customHeight="1" x14ac:dyDescent="0.2">
      <c r="A61" s="260" t="s">
        <v>3697</v>
      </c>
      <c r="B61" s="353" t="s">
        <v>3698</v>
      </c>
      <c r="C61" s="354"/>
      <c r="D61" s="113"/>
      <c r="E61" s="11"/>
      <c r="F61" s="11"/>
      <c r="G61" s="11"/>
      <c r="H61" s="11"/>
      <c r="I61" s="11"/>
      <c r="J61" s="11"/>
      <c r="K61" s="11"/>
      <c r="L61" s="11"/>
      <c r="M61" s="11"/>
      <c r="N61" s="11"/>
      <c r="O61" s="11"/>
      <c r="P61" s="11"/>
      <c r="Q61" s="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Katarina</cp:lastModifiedBy>
  <cp:lastPrinted>2026-04-27T14:12:53Z</cp:lastPrinted>
  <dcterms:created xsi:type="dcterms:W3CDTF">2022-04-01T05:14:30Z</dcterms:created>
  <dcterms:modified xsi:type="dcterms:W3CDTF">2026-10-15T12:08:46Z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